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5" windowWidth="20730" windowHeight="9525"/>
  </bookViews>
  <sheets>
    <sheet name="Governor" sheetId="1" r:id="rId1"/>
    <sheet name="M&amp;O" sheetId="2" r:id="rId2"/>
    <sheet name="Leases" sheetId="3" r:id="rId3"/>
    <sheet name="Assessment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AddRes" localSheetId="1">#REF!</definedName>
    <definedName name="AddRes">#REF!</definedName>
    <definedName name="alloc">[1]Allocation!$A$3:$J$37</definedName>
    <definedName name="Building_Fees">'[2]ESTIMATED TUITION MODEL SUMMARY'!$C$9</definedName>
    <definedName name="Child_Data" localSheetId="1">#REF!</definedName>
    <definedName name="Child_Data">#REF!</definedName>
    <definedName name="CLASSBFT" localSheetId="1">[3]FORMAT!#REF!</definedName>
    <definedName name="CLASSBFT">[3]FORMAT!#REF!</definedName>
    <definedName name="CLASSFTE" localSheetId="1">[3]FORMAT!#REF!</definedName>
    <definedName name="CLASSFTE">[3]FORMAT!#REF!</definedName>
    <definedName name="CLASSSAL" localSheetId="1">[3]FORMAT!#REF!</definedName>
    <definedName name="CLASSSAL">[3]FORMAT!#REF!</definedName>
    <definedName name="d2data" localSheetId="1">#REF!</definedName>
    <definedName name="d2data">#REF!</definedName>
    <definedName name="d3data" localSheetId="1">#REF!</definedName>
    <definedName name="d3data">#REF!</definedName>
    <definedName name="Difference" localSheetId="1">#REF!</definedName>
    <definedName name="Difference">#REF!</definedName>
    <definedName name="DiffImm" localSheetId="1">#REF!</definedName>
    <definedName name="DiffImm">#REF!</definedName>
    <definedName name="DiffMin" localSheetId="1">#REF!</definedName>
    <definedName name="DiffMin">#REF!</definedName>
    <definedName name="DiffPop" localSheetId="1">#REF!</definedName>
    <definedName name="DiffPop">#REF!</definedName>
    <definedName name="DiffSL" localSheetId="1">#REF!</definedName>
    <definedName name="DiffSL">#REF!</definedName>
    <definedName name="DiffWrk" localSheetId="1">#REF!</definedName>
    <definedName name="DiffWrk">#REF!</definedName>
    <definedName name="Disability_Data">'[4]Disability-Data'!$A$1:$C$35</definedName>
    <definedName name="ExpProg">'[5]Exp by Prog Data'!$A$2:$G$30</definedName>
    <definedName name="ExpProg2">'[6]Exp by Prog Data'!$A$2:$G$30</definedName>
    <definedName name="ExpSource">'[5]Exp Source of funds data'!$A$2:$F$30</definedName>
    <definedName name="ExpSource2">'[6]Exp Source of funds data'!$A$2:$F$30</definedName>
    <definedName name="Fall_A">[1]FalEnroll!$A$2:$I$32</definedName>
    <definedName name="Fall_B">[1]FalEnroll!$K$2:$S$32</definedName>
    <definedName name="HL_Data" localSheetId="1">#REF!</definedName>
    <definedName name="HL_Data">#REF!</definedName>
    <definedName name="increase">'[2]resident working area'!$J$5:$Q$29</definedName>
    <definedName name="Minority_Data" localSheetId="1">#REF!</definedName>
    <definedName name="Minority_Data">#REF!</definedName>
    <definedName name="nonres">'[7]ESTIMATED TUITION MODEL SUMMARY'!$C$7</definedName>
    <definedName name="NonResDollarCalcs">'[7]non-resident working area'!$AA$4:$AM$28</definedName>
    <definedName name="NOTESitss" localSheetId="1">[3]CSS!#REF!</definedName>
    <definedName name="NOTESitss">[3]CSS!#REF!</definedName>
    <definedName name="op_fees">'[2]ESTIMATED TUITION MODEL SUMMARY'!$C$8</definedName>
    <definedName name="_xlnm.Print_Area" localSheetId="0">Governor!$A$1:$E$73</definedName>
    <definedName name="PRINT_RANGE">'[8]Exp by Source of Funds-pg 79'!$A$1:$K$38</definedName>
    <definedName name="PRINT_RANGE_1">'[9]Exp by Prog by Dist'!$A$45:$G$88</definedName>
    <definedName name="Print_Range_12" localSheetId="1">#REF!</definedName>
    <definedName name="Print_Range_12">#REF!</definedName>
    <definedName name="PRINT_RANGE_2">'[9]Exp by Prog by Dist'!$H$45:$O$88</definedName>
    <definedName name="Print_Range2" localSheetId="1">#REF!</definedName>
    <definedName name="Print_Range2">#REF!</definedName>
    <definedName name="ptrelationship">'[2]ESTIMATED TUITION MODEL SUMMARY'!$C$4</definedName>
    <definedName name="S_A_Fees">'[2]ESTIMATED TUITION MODEL SUMMARY'!$C$10</definedName>
    <definedName name="Spr_A">[1]SprEnroll!$A$2:$I$32</definedName>
    <definedName name="Spr_B">[10]SprEnroll!$N$2:$Y$32</definedName>
    <definedName name="Sum_A">[1]SumEnroll!$A$2:$I$32</definedName>
    <definedName name="Sum_B">[1]SumEnroll!$K$2:$S$32</definedName>
    <definedName name="SumEnroll" localSheetId="1">#REF!</definedName>
    <definedName name="SumEnroll">#REF!</definedName>
    <definedName name="totalpercent">'[2]ESTIMATED TUITION MODEL SUMMARY'!$C$7</definedName>
    <definedName name="Win_A">[1]WinEnroll!$A$2:$I$32</definedName>
    <definedName name="Win_B">[1]WinEnroll!$K$2:$S$32</definedName>
    <definedName name="Win_Contract" localSheetId="1">[10]WinEnroll!#REF!</definedName>
    <definedName name="Win_Contract">[10]WinEnroll!#REF!</definedName>
    <definedName name="Win_SelfSupport" localSheetId="1">[10]WinEnroll!#REF!</definedName>
    <definedName name="Win_SelfSupport">[10]WinEnroll!#REF!</definedName>
    <definedName name="Z_35F12360_2AEE_477E_B584_9C05BE61C32A_.wvu.Cols" localSheetId="0" hidden="1">Governor!#REF!,Governor!#REF!</definedName>
    <definedName name="Z_77E64540_D27C_4C8E_BC49_C955B04402F7_.wvu.Cols" localSheetId="0" hidden="1">Governor!#REF!,Governor!#REF!</definedName>
    <definedName name="Z_77E64540_D27C_4C8E_BC49_C955B04402F7_.wvu.PrintArea" localSheetId="0" hidden="1">Governor!$A$1:$D$58</definedName>
  </definedNames>
  <calcPr calcId="125725"/>
</workbook>
</file>

<file path=xl/calcChain.xml><?xml version="1.0" encoding="utf-8"?>
<calcChain xmlns="http://schemas.openxmlformats.org/spreadsheetml/2006/main">
  <c r="J18" i="4"/>
  <c r="I18"/>
  <c r="F18"/>
  <c r="E18"/>
  <c r="D18"/>
  <c r="C18"/>
  <c r="B18"/>
  <c r="H17"/>
  <c r="L17" s="1"/>
  <c r="G17"/>
  <c r="K17" s="1"/>
  <c r="H16"/>
  <c r="L16" s="1"/>
  <c r="G16"/>
  <c r="K16" s="1"/>
  <c r="H15"/>
  <c r="L15" s="1"/>
  <c r="G15"/>
  <c r="K15" s="1"/>
  <c r="H14"/>
  <c r="L14" s="1"/>
  <c r="G14"/>
  <c r="K14" s="1"/>
  <c r="H13"/>
  <c r="L13" s="1"/>
  <c r="G13"/>
  <c r="K13" s="1"/>
  <c r="H12"/>
  <c r="L12" s="1"/>
  <c r="G12"/>
  <c r="K12" s="1"/>
  <c r="H11"/>
  <c r="L11" s="1"/>
  <c r="G11"/>
  <c r="K11" s="1"/>
  <c r="H10"/>
  <c r="L10" s="1"/>
  <c r="G10"/>
  <c r="K10" s="1"/>
  <c r="H9"/>
  <c r="L9" s="1"/>
  <c r="G9"/>
  <c r="K9" s="1"/>
  <c r="H8"/>
  <c r="L8" s="1"/>
  <c r="G8"/>
  <c r="K8" s="1"/>
  <c r="H7"/>
  <c r="L7" s="1"/>
  <c r="G7"/>
  <c r="K7" s="1"/>
  <c r="H6"/>
  <c r="H18" s="1"/>
  <c r="G6"/>
  <c r="G18" s="1"/>
  <c r="V44" i="3"/>
  <c r="U44"/>
  <c r="T43"/>
  <c r="X43" s="1"/>
  <c r="S43"/>
  <c r="W43" s="1"/>
  <c r="P43"/>
  <c r="T42"/>
  <c r="X42" s="1"/>
  <c r="S42"/>
  <c r="W42" s="1"/>
  <c r="P42"/>
  <c r="K42"/>
  <c r="T41"/>
  <c r="X41" s="1"/>
  <c r="S41"/>
  <c r="W41" s="1"/>
  <c r="P41"/>
  <c r="K41"/>
  <c r="T40"/>
  <c r="X40" s="1"/>
  <c r="S40"/>
  <c r="W40" s="1"/>
  <c r="P40"/>
  <c r="K40"/>
  <c r="T39"/>
  <c r="X39" s="1"/>
  <c r="S39"/>
  <c r="W39" s="1"/>
  <c r="P39"/>
  <c r="K39"/>
  <c r="T38"/>
  <c r="X38" s="1"/>
  <c r="S38"/>
  <c r="W38" s="1"/>
  <c r="P38"/>
  <c r="K38"/>
  <c r="T37"/>
  <c r="X37" s="1"/>
  <c r="S37"/>
  <c r="W37" s="1"/>
  <c r="P37"/>
  <c r="K37"/>
  <c r="T36"/>
  <c r="X36" s="1"/>
  <c r="S36"/>
  <c r="W36" s="1"/>
  <c r="P36"/>
  <c r="K36"/>
  <c r="T35"/>
  <c r="X35" s="1"/>
  <c r="S35"/>
  <c r="W35" s="1"/>
  <c r="P35"/>
  <c r="K35"/>
  <c r="T34"/>
  <c r="X34" s="1"/>
  <c r="S34"/>
  <c r="W34" s="1"/>
  <c r="P34"/>
  <c r="K34"/>
  <c r="T33"/>
  <c r="X33" s="1"/>
  <c r="S33"/>
  <c r="W33" s="1"/>
  <c r="P33"/>
  <c r="K33"/>
  <c r="T32"/>
  <c r="X32" s="1"/>
  <c r="S32"/>
  <c r="W32" s="1"/>
  <c r="P32"/>
  <c r="K32"/>
  <c r="T31"/>
  <c r="X31" s="1"/>
  <c r="S31"/>
  <c r="W31" s="1"/>
  <c r="P31"/>
  <c r="K31"/>
  <c r="T30"/>
  <c r="X30" s="1"/>
  <c r="S30"/>
  <c r="W30" s="1"/>
  <c r="P30"/>
  <c r="K30"/>
  <c r="T29"/>
  <c r="X29" s="1"/>
  <c r="S29"/>
  <c r="W29" s="1"/>
  <c r="P29"/>
  <c r="K29"/>
  <c r="T28"/>
  <c r="X28" s="1"/>
  <c r="S28"/>
  <c r="W28" s="1"/>
  <c r="P28"/>
  <c r="K28"/>
  <c r="T27"/>
  <c r="X27" s="1"/>
  <c r="S27"/>
  <c r="W27" s="1"/>
  <c r="P27"/>
  <c r="K27"/>
  <c r="T26"/>
  <c r="X26" s="1"/>
  <c r="S26"/>
  <c r="W26" s="1"/>
  <c r="P26"/>
  <c r="K26"/>
  <c r="T25"/>
  <c r="X25" s="1"/>
  <c r="S25"/>
  <c r="W25" s="1"/>
  <c r="P25"/>
  <c r="W24"/>
  <c r="T24"/>
  <c r="X24" s="1"/>
  <c r="P24"/>
  <c r="K24"/>
  <c r="T23"/>
  <c r="X23" s="1"/>
  <c r="S23"/>
  <c r="W23" s="1"/>
  <c r="P23"/>
  <c r="K23"/>
  <c r="T22"/>
  <c r="X22" s="1"/>
  <c r="S22"/>
  <c r="W22" s="1"/>
  <c r="P22"/>
  <c r="K22"/>
  <c r="T21"/>
  <c r="X21" s="1"/>
  <c r="S21"/>
  <c r="W21" s="1"/>
  <c r="P21"/>
  <c r="T20"/>
  <c r="X20" s="1"/>
  <c r="S20"/>
  <c r="W20" s="1"/>
  <c r="P20"/>
  <c r="T19"/>
  <c r="X19" s="1"/>
  <c r="S19"/>
  <c r="W19" s="1"/>
  <c r="P19"/>
  <c r="T18"/>
  <c r="X18" s="1"/>
  <c r="S18"/>
  <c r="W18" s="1"/>
  <c r="P18"/>
  <c r="T17"/>
  <c r="X17" s="1"/>
  <c r="S17"/>
  <c r="W17" s="1"/>
  <c r="P17"/>
  <c r="K17"/>
  <c r="T16"/>
  <c r="X16" s="1"/>
  <c r="S16"/>
  <c r="W16" s="1"/>
  <c r="P16"/>
  <c r="K16"/>
  <c r="T15"/>
  <c r="X15" s="1"/>
  <c r="S15"/>
  <c r="W15" s="1"/>
  <c r="P15"/>
  <c r="K15"/>
  <c r="X14"/>
  <c r="S14"/>
  <c r="W14" s="1"/>
  <c r="P14"/>
  <c r="K14"/>
  <c r="T13"/>
  <c r="X13" s="1"/>
  <c r="S13"/>
  <c r="W13" s="1"/>
  <c r="P13"/>
  <c r="K13"/>
  <c r="T12"/>
  <c r="X12" s="1"/>
  <c r="S12"/>
  <c r="W12" s="1"/>
  <c r="P12"/>
  <c r="K12"/>
  <c r="T11"/>
  <c r="X11" s="1"/>
  <c r="S11"/>
  <c r="W11" s="1"/>
  <c r="P11"/>
  <c r="T10"/>
  <c r="X10" s="1"/>
  <c r="S10"/>
  <c r="W10" s="1"/>
  <c r="P10"/>
  <c r="K10"/>
  <c r="T9"/>
  <c r="X9" s="1"/>
  <c r="S9"/>
  <c r="W9" s="1"/>
  <c r="P9"/>
  <c r="K9"/>
  <c r="T8"/>
  <c r="X8" s="1"/>
  <c r="S8"/>
  <c r="S44" s="1"/>
  <c r="P8"/>
  <c r="K8"/>
  <c r="W7"/>
  <c r="T7"/>
  <c r="T44" s="1"/>
  <c r="P7"/>
  <c r="K7"/>
  <c r="X6"/>
  <c r="W6"/>
  <c r="P6"/>
  <c r="R48" i="2"/>
  <c r="Q48"/>
  <c r="H48"/>
  <c r="G48"/>
  <c r="F48"/>
  <c r="S47"/>
  <c r="F47"/>
  <c r="P47" s="1"/>
  <c r="S46"/>
  <c r="F46"/>
  <c r="P46" s="1"/>
  <c r="S45"/>
  <c r="P45"/>
  <c r="P48" s="1"/>
  <c r="O45"/>
  <c r="M45"/>
  <c r="U45" s="1"/>
  <c r="L45"/>
  <c r="T45" s="1"/>
  <c r="V45" s="1"/>
  <c r="S42"/>
  <c r="S48" s="1"/>
  <c r="P42"/>
  <c r="P43" s="1"/>
  <c r="O42"/>
  <c r="O43" s="1"/>
  <c r="M42"/>
  <c r="M48" s="1"/>
  <c r="L42"/>
  <c r="L48" s="1"/>
  <c r="R37"/>
  <c r="Q37"/>
  <c r="H37"/>
  <c r="G37"/>
  <c r="F37"/>
  <c r="S36"/>
  <c r="P36"/>
  <c r="O36"/>
  <c r="M36"/>
  <c r="U36" s="1"/>
  <c r="L36"/>
  <c r="T36" s="1"/>
  <c r="V36" s="1"/>
  <c r="S35"/>
  <c r="P35"/>
  <c r="O35"/>
  <c r="M35"/>
  <c r="U35" s="1"/>
  <c r="L35"/>
  <c r="T35" s="1"/>
  <c r="V35" s="1"/>
  <c r="S34"/>
  <c r="P34"/>
  <c r="O34"/>
  <c r="M34"/>
  <c r="U34" s="1"/>
  <c r="L34"/>
  <c r="T34" s="1"/>
  <c r="V34" s="1"/>
  <c r="S33"/>
  <c r="P33"/>
  <c r="P37" s="1"/>
  <c r="O33"/>
  <c r="O37" s="1"/>
  <c r="M33"/>
  <c r="U33" s="1"/>
  <c r="L33"/>
  <c r="T33" s="1"/>
  <c r="V33" s="1"/>
  <c r="S30"/>
  <c r="P30"/>
  <c r="O30"/>
  <c r="M30"/>
  <c r="U30" s="1"/>
  <c r="L30"/>
  <c r="T30" s="1"/>
  <c r="V30" s="1"/>
  <c r="S29"/>
  <c r="P29"/>
  <c r="O29"/>
  <c r="M29"/>
  <c r="U29" s="1"/>
  <c r="L29"/>
  <c r="T29" s="1"/>
  <c r="V29" s="1"/>
  <c r="S28"/>
  <c r="P28"/>
  <c r="O28"/>
  <c r="M28"/>
  <c r="U28" s="1"/>
  <c r="L28"/>
  <c r="T28" s="1"/>
  <c r="V28" s="1"/>
  <c r="S27"/>
  <c r="P27"/>
  <c r="O27"/>
  <c r="L27"/>
  <c r="T27" s="1"/>
  <c r="K27"/>
  <c r="M27" s="1"/>
  <c r="U27" s="1"/>
  <c r="S26"/>
  <c r="P26"/>
  <c r="O26"/>
  <c r="L26"/>
  <c r="T26" s="1"/>
  <c r="K26"/>
  <c r="M26" s="1"/>
  <c r="U26" s="1"/>
  <c r="S25"/>
  <c r="P25"/>
  <c r="O25"/>
  <c r="M25"/>
  <c r="U25" s="1"/>
  <c r="L25"/>
  <c r="T25" s="1"/>
  <c r="V25" s="1"/>
  <c r="S24"/>
  <c r="P24"/>
  <c r="O24"/>
  <c r="M24"/>
  <c r="U24" s="1"/>
  <c r="L24"/>
  <c r="T24" s="1"/>
  <c r="V24" s="1"/>
  <c r="S23"/>
  <c r="P23"/>
  <c r="O23"/>
  <c r="M23"/>
  <c r="U23" s="1"/>
  <c r="L23"/>
  <c r="T23" s="1"/>
  <c r="V23" s="1"/>
  <c r="S22"/>
  <c r="P22"/>
  <c r="O22"/>
  <c r="L22"/>
  <c r="T22" s="1"/>
  <c r="K22"/>
  <c r="M22" s="1"/>
  <c r="U22" s="1"/>
  <c r="S21"/>
  <c r="P21"/>
  <c r="O21"/>
  <c r="M21"/>
  <c r="U21" s="1"/>
  <c r="J21"/>
  <c r="L21" s="1"/>
  <c r="S20"/>
  <c r="P20"/>
  <c r="O20"/>
  <c r="M20"/>
  <c r="U20" s="1"/>
  <c r="L20"/>
  <c r="T20" s="1"/>
  <c r="V20" s="1"/>
  <c r="S19"/>
  <c r="P19"/>
  <c r="O19"/>
  <c r="M19"/>
  <c r="U19" s="1"/>
  <c r="L19"/>
  <c r="T19" s="1"/>
  <c r="V19" s="1"/>
  <c r="S18"/>
  <c r="P18"/>
  <c r="O18"/>
  <c r="M18"/>
  <c r="U18" s="1"/>
  <c r="L18"/>
  <c r="T18" s="1"/>
  <c r="V18" s="1"/>
  <c r="S17"/>
  <c r="P17"/>
  <c r="O17"/>
  <c r="M17"/>
  <c r="U17" s="1"/>
  <c r="L17"/>
  <c r="T17" s="1"/>
  <c r="V17" s="1"/>
  <c r="U16"/>
  <c r="S16"/>
  <c r="L16"/>
  <c r="T16" s="1"/>
  <c r="V16" s="1"/>
  <c r="S15"/>
  <c r="P15"/>
  <c r="O15"/>
  <c r="M15"/>
  <c r="U15" s="1"/>
  <c r="L15"/>
  <c r="T15" s="1"/>
  <c r="V15" s="1"/>
  <c r="S14"/>
  <c r="P14"/>
  <c r="O14"/>
  <c r="M14"/>
  <c r="U14" s="1"/>
  <c r="L14"/>
  <c r="T14" s="1"/>
  <c r="V14" s="1"/>
  <c r="S13"/>
  <c r="S37" s="1"/>
  <c r="P13"/>
  <c r="P31" s="1"/>
  <c r="O13"/>
  <c r="O31" s="1"/>
  <c r="M13"/>
  <c r="L13"/>
  <c r="K6" i="4" l="1"/>
  <c r="K18" s="1"/>
  <c r="L6"/>
  <c r="L18" s="1"/>
  <c r="X7" i="3"/>
  <c r="X44" s="1"/>
  <c r="W8"/>
  <c r="W44" s="1"/>
  <c r="T21" i="2"/>
  <c r="V21" s="1"/>
  <c r="N21"/>
  <c r="V22"/>
  <c r="L37"/>
  <c r="M37"/>
  <c r="N13"/>
  <c r="T13"/>
  <c r="U13"/>
  <c r="U37" s="1"/>
  <c r="N14"/>
  <c r="N15"/>
  <c r="N16"/>
  <c r="N17"/>
  <c r="N18"/>
  <c r="N19"/>
  <c r="N20"/>
  <c r="N22"/>
  <c r="N23"/>
  <c r="N24"/>
  <c r="N25"/>
  <c r="V26"/>
  <c r="V27"/>
  <c r="N26"/>
  <c r="N27"/>
  <c r="N28"/>
  <c r="N29"/>
  <c r="N30"/>
  <c r="N33"/>
  <c r="N34"/>
  <c r="N35"/>
  <c r="N36"/>
  <c r="N42"/>
  <c r="N48" s="1"/>
  <c r="T42"/>
  <c r="U42"/>
  <c r="U48" s="1"/>
  <c r="N45"/>
  <c r="L46"/>
  <c r="M46"/>
  <c r="U46" s="1"/>
  <c r="O46"/>
  <c r="O48" s="1"/>
  <c r="L47"/>
  <c r="M47"/>
  <c r="U47" s="1"/>
  <c r="O47"/>
  <c r="T47" l="1"/>
  <c r="V47" s="1"/>
  <c r="N47"/>
  <c r="T46"/>
  <c r="V46" s="1"/>
  <c r="N46"/>
  <c r="T48"/>
  <c r="V42"/>
  <c r="V48" s="1"/>
  <c r="T37"/>
  <c r="V13"/>
  <c r="V37" s="1"/>
  <c r="N37"/>
  <c r="D54" i="1" l="1"/>
  <c r="C42"/>
  <c r="D37"/>
  <c r="D36"/>
  <c r="D35"/>
  <c r="D34"/>
  <c r="C31"/>
  <c r="D31" s="1"/>
  <c r="D30"/>
  <c r="D27"/>
  <c r="C26"/>
  <c r="C39" s="1"/>
  <c r="B26"/>
  <c r="D26" s="1"/>
  <c r="D23"/>
  <c r="B20"/>
  <c r="D20" s="1"/>
  <c r="B19"/>
  <c r="B39" s="1"/>
  <c r="D13"/>
  <c r="D11"/>
  <c r="D10"/>
  <c r="D9"/>
  <c r="B12" l="1"/>
  <c r="B53"/>
  <c r="B55" s="1"/>
  <c r="B44"/>
  <c r="D39"/>
  <c r="C53"/>
  <c r="C44"/>
  <c r="D19"/>
  <c r="D42"/>
  <c r="C55" l="1"/>
  <c r="D53"/>
  <c r="D44"/>
  <c r="B14"/>
  <c r="B48" s="1"/>
  <c r="C12"/>
  <c r="C14" s="1"/>
  <c r="D6"/>
  <c r="D14" l="1"/>
  <c r="C48"/>
  <c r="D12"/>
  <c r="B57"/>
  <c r="D48"/>
  <c r="B47"/>
  <c r="C57"/>
  <c r="D55"/>
  <c r="D57" s="1"/>
  <c r="C47"/>
</calcChain>
</file>

<file path=xl/comments1.xml><?xml version="1.0" encoding="utf-8"?>
<comments xmlns="http://schemas.openxmlformats.org/spreadsheetml/2006/main">
  <authors>
    <author>Lynda</author>
  </authors>
  <commentList>
    <comment ref="F42" authorId="0">
      <text>
        <r>
          <rPr>
            <b/>
            <sz val="9"/>
            <color indexed="81"/>
            <rFont val="Tahoma"/>
            <family val="2"/>
          </rPr>
          <t>Lynda:</t>
        </r>
        <r>
          <rPr>
            <sz val="9"/>
            <color indexed="81"/>
            <rFont val="Tahoma"/>
            <family val="2"/>
          </rPr>
          <t xml:space="preserve">
100% Instruction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Lynda:</t>
        </r>
        <r>
          <rPr>
            <sz val="9"/>
            <color indexed="81"/>
            <rFont val="Tahoma"/>
            <family val="2"/>
          </rPr>
          <t xml:space="preserve">
100% instruction</t>
        </r>
      </text>
    </comment>
    <comment ref="F46" authorId="0">
      <text>
        <r>
          <rPr>
            <sz val="9"/>
            <color indexed="81"/>
            <rFont val="Tahoma"/>
            <family val="2"/>
          </rPr>
          <t>90% instruction</t>
        </r>
      </text>
    </comment>
    <comment ref="F47" authorId="0">
      <text>
        <r>
          <rPr>
            <sz val="9"/>
            <color indexed="81"/>
            <rFont val="Tahoma"/>
            <family val="2"/>
          </rPr>
          <t>20% Instruction</t>
        </r>
      </text>
    </comment>
  </commentList>
</comments>
</file>

<file path=xl/sharedStrings.xml><?xml version="1.0" encoding="utf-8"?>
<sst xmlns="http://schemas.openxmlformats.org/spreadsheetml/2006/main" count="591" uniqueCount="306">
  <si>
    <t>FY 2010</t>
  </si>
  <si>
    <t>FY 2011</t>
  </si>
  <si>
    <t>Total</t>
  </si>
  <si>
    <t>SBCTC 2011-13 Biennium Budget</t>
  </si>
  <si>
    <t>Governor Proposed 2011-13 Biennial Budget</t>
  </si>
  <si>
    <t>$s in Thousands</t>
  </si>
  <si>
    <t>FY 2012</t>
  </si>
  <si>
    <t>FY 2013</t>
  </si>
  <si>
    <t>Biennium</t>
  </si>
  <si>
    <t>2011 Funding Before Supplemental Cuts</t>
  </si>
  <si>
    <t>Fund Shifts and Technical Adjustments</t>
  </si>
  <si>
    <t>Technical Changes to 2011 Funding</t>
  </si>
  <si>
    <t>Maintenance Fund Shift</t>
  </si>
  <si>
    <t>Shift M&amp;O to Fund 060</t>
  </si>
  <si>
    <t>Subtotal</t>
  </si>
  <si>
    <t>Biennialize December 2010 Cut</t>
  </si>
  <si>
    <t>2011-13 Base with Technical Changes</t>
  </si>
  <si>
    <t>New Non-Technical Changes for 2011-13</t>
  </si>
  <si>
    <t>Remove One-Time Funding</t>
  </si>
  <si>
    <t>Worker Retraining</t>
  </si>
  <si>
    <t>Opportunity Grants</t>
  </si>
  <si>
    <t>Add Policy Item</t>
  </si>
  <si>
    <t>Student Achievement Initiative</t>
  </si>
  <si>
    <t>Adjust Cuts Made in 2009-11</t>
  </si>
  <si>
    <t>Restore Temporary Layoffs</t>
  </si>
  <si>
    <t>2011-13 New Budget Reductions</t>
  </si>
  <si>
    <t>2011-13 Higher Education Reduction</t>
  </si>
  <si>
    <t>Cap Employer Contribution at 6% for Hi Ed Plan</t>
  </si>
  <si>
    <t>Fund M&amp;O, Leases and Assessments</t>
  </si>
  <si>
    <t>M&amp;O for 2011-13 State-funded Prjcts in Prior Cap Budgets</t>
  </si>
  <si>
    <t>M&amp;O for Prior State Funded Projects</t>
  </si>
  <si>
    <t>M&amp;O For Instructional Space</t>
  </si>
  <si>
    <t>Leases and Assessments</t>
  </si>
  <si>
    <t>Subtotal:  Non-Technical Changes</t>
  </si>
  <si>
    <t>Compensation Funding Change</t>
  </si>
  <si>
    <t>Suspend Plan 1 Uniform COLA</t>
  </si>
  <si>
    <t>Total Non-Technical and Comp Changes</t>
  </si>
  <si>
    <t>Total Governor Budget</t>
  </si>
  <si>
    <t>% Change from Base (Excluding Comp Changes)</t>
  </si>
  <si>
    <t>Analysis of Budget Reductions Net of Tuition Increases</t>
  </si>
  <si>
    <t>Changes to Base Funding</t>
  </si>
  <si>
    <t>Tuition Rate Increase (10% each year)</t>
  </si>
  <si>
    <t>Net Change</t>
  </si>
  <si>
    <t>% Net Change</t>
  </si>
  <si>
    <t>Notes</t>
  </si>
  <si>
    <t>1.  Includes changes to revolving fund charges, pension rate adjustments, and health benefit rate adjustments to prior biennium.</t>
  </si>
  <si>
    <t>3.  This step shifts M&amp;O funding from GF-S to Building Fee Acct (060)</t>
  </si>
  <si>
    <t>4.  This is the budget reduction made in the December 2010 Early Supplemental Budget.</t>
  </si>
  <si>
    <t>5.  One-time additional Worker Retraining Program funding is eliminated.</t>
  </si>
  <si>
    <t>6.  One-time additional Opportunity Grant funding is eliminated.</t>
  </si>
  <si>
    <t>7.  Funding is provided for the Student Achievement Initiative.</t>
  </si>
  <si>
    <t>8.  The one-time reduction for furloughs and other compensation reductions is restored.</t>
  </si>
  <si>
    <t>9.  An adjustment is made to equalize the 2009-11 cuts among the higher education institutions.</t>
  </si>
  <si>
    <t>10.  New 2011-13 reductions.</t>
  </si>
  <si>
    <t>11.  State funding is reduced to reflect Governor policy bill to cap the employer funding rate for higher education pension plans at 6%.</t>
  </si>
  <si>
    <t>12.  As requested in SBCTC budget request.  See M&amp;O sheet for details.</t>
  </si>
  <si>
    <t>13.  As requested in SBCTC budget requet.  See Leases and assessment sheet for details</t>
  </si>
  <si>
    <t>14.  Funding is reduced to reflect lower employer contribution rates from Governor's proposed changes to PERS/TRS Plan 1 COLA.</t>
  </si>
  <si>
    <t>WASHINGTON STATE COMMUNITY AND TECHNICAL COLLEGES</t>
  </si>
  <si>
    <t>FACILITIES MAINTENANCE AND OPERATIONS</t>
  </si>
  <si>
    <t>Funded</t>
  </si>
  <si>
    <t>Requested</t>
  </si>
  <si>
    <t>Seattle CPI, June 2010</t>
  </si>
  <si>
    <t>New</t>
  </si>
  <si>
    <t>Renovated</t>
  </si>
  <si>
    <t>Demolished</t>
  </si>
  <si>
    <t>Gross Square Footage</t>
  </si>
  <si>
    <t>Substantial Completion Date</t>
  </si>
  <si>
    <t>Projected Percentage of Year Occupied</t>
  </si>
  <si>
    <t xml:space="preserve">
SBCTC Request</t>
  </si>
  <si>
    <t>Annualized Cost of M&amp;O</t>
  </si>
  <si>
    <t xml:space="preserve">
Governor Proposed Budget</t>
  </si>
  <si>
    <t xml:space="preserve">
Difference between Gov &amp; SBCTC</t>
  </si>
  <si>
    <t>District</t>
  </si>
  <si>
    <t>Building Name</t>
  </si>
  <si>
    <t>Project 
Code</t>
  </si>
  <si>
    <t>Street Address</t>
  </si>
  <si>
    <t>City</t>
  </si>
  <si>
    <t>2011-13
TOTAL</t>
  </si>
  <si>
    <t>ML - State-Financed Projects Authorized in a Prior Capital Budget</t>
  </si>
  <si>
    <t>Bates</t>
  </si>
  <si>
    <t>Mohler Campus Communications Technology Facility</t>
  </si>
  <si>
    <t>20082703</t>
  </si>
  <si>
    <t>2320 So 19th St</t>
  </si>
  <si>
    <t>Tacoma</t>
  </si>
  <si>
    <t>Bellevue</t>
  </si>
  <si>
    <t>Health Sciences Building</t>
  </si>
  <si>
    <t>20082702</t>
  </si>
  <si>
    <t>3000 Landerholm Cir</t>
  </si>
  <si>
    <t>Bellingham</t>
  </si>
  <si>
    <t>Instructional Resource Center</t>
  </si>
  <si>
    <t>3010 Lindbergh Ave</t>
  </si>
  <si>
    <t xml:space="preserve">   -property insurance</t>
  </si>
  <si>
    <t>Surge Space</t>
  </si>
  <si>
    <t>2701 Nome St</t>
  </si>
  <si>
    <t>Clover Park</t>
  </si>
  <si>
    <t>Allied Health</t>
  </si>
  <si>
    <t>20062699</t>
  </si>
  <si>
    <t>4500 Steilacoom Blvd</t>
  </si>
  <si>
    <t>Lakewood</t>
  </si>
  <si>
    <t>Columbia Basin*</t>
  </si>
  <si>
    <t>Career and Technical Education Center</t>
  </si>
  <si>
    <t>20081217</t>
  </si>
  <si>
    <t>2600 N 20th Ave</t>
  </si>
  <si>
    <t>Pasco</t>
  </si>
  <si>
    <t>Everett</t>
  </si>
  <si>
    <t>Index Replacement</t>
  </si>
  <si>
    <t>20081221</t>
  </si>
  <si>
    <t>2000 Tower St</t>
  </si>
  <si>
    <t>Green River</t>
  </si>
  <si>
    <t>Science and Math Technology Building - Phase I</t>
  </si>
  <si>
    <t>30000130</t>
  </si>
  <si>
    <t>12401 SE 320th St</t>
  </si>
  <si>
    <t>Auburn</t>
  </si>
  <si>
    <t>Science and Math Technology Building - Phase II</t>
  </si>
  <si>
    <t>Peninsula*</t>
  </si>
  <si>
    <t>Business and Humanities (Maier Hall)</t>
  </si>
  <si>
    <t>20081218</t>
  </si>
  <si>
    <t>1502 E Lauridsen Blvd</t>
  </si>
  <si>
    <t>Port Angeles</t>
  </si>
  <si>
    <t>Seattle</t>
  </si>
  <si>
    <t>Wood Construction Center</t>
  </si>
  <si>
    <t>20081216</t>
  </si>
  <si>
    <t>2310 S Lane St</t>
  </si>
  <si>
    <t>South Puget Sound*</t>
  </si>
  <si>
    <t>Building 22 Renovation</t>
  </si>
  <si>
    <t>20081316</t>
  </si>
  <si>
    <t>2011 Mottman Rd SW</t>
  </si>
  <si>
    <t>Olympia</t>
  </si>
  <si>
    <t>Skagit Valley</t>
  </si>
  <si>
    <t>Academic &amp; Student Support Building</t>
  </si>
  <si>
    <t>20081224</t>
  </si>
  <si>
    <t>2405 E College Way</t>
  </si>
  <si>
    <t>Mount Vernon</t>
  </si>
  <si>
    <t>Spokane</t>
  </si>
  <si>
    <t>Aerospace Technology Center</t>
  </si>
  <si>
    <t>COM 30000082</t>
  </si>
  <si>
    <t>9000 W Airport Dr</t>
  </si>
  <si>
    <t>Campus Classrooms &amp; Early Learning Center</t>
  </si>
  <si>
    <t>20062696</t>
  </si>
  <si>
    <t>2410 W Fort Wright Dr</t>
  </si>
  <si>
    <t>Walla Walla</t>
  </si>
  <si>
    <t>Water and Environmental Center</t>
  </si>
  <si>
    <t>500 Tausick</t>
  </si>
  <si>
    <t>Wenatchee</t>
  </si>
  <si>
    <t>Music and Art</t>
  </si>
  <si>
    <t>1300 5th St</t>
  </si>
  <si>
    <t>PL - State-Financed Projects Requested in 2011-13 Capital Budget</t>
  </si>
  <si>
    <t>Lower Columbia</t>
  </si>
  <si>
    <t>Health &amp; Sciences Building</t>
  </si>
  <si>
    <t>1600 Maple</t>
  </si>
  <si>
    <t>Longview</t>
  </si>
  <si>
    <t>Seattle - Central</t>
  </si>
  <si>
    <t>Maritime Academy Replacement</t>
  </si>
  <si>
    <t>4455 Shilshole</t>
  </si>
  <si>
    <t>Seattle - North</t>
  </si>
  <si>
    <t>Technology Building Renewal</t>
  </si>
  <si>
    <t>9600 College Way N</t>
  </si>
  <si>
    <t>South Puget Sound</t>
  </si>
  <si>
    <t>Learning Resource Center</t>
  </si>
  <si>
    <t>Total State-Financed Projects</t>
  </si>
  <si>
    <t>* Included in 2011 Supplemental Budget Request</t>
  </si>
  <si>
    <t>ML - Non-State-Financed Projects Authorized in Prior Capital Budgets</t>
  </si>
  <si>
    <t>Projected Occupancy Date</t>
  </si>
  <si>
    <t xml:space="preserve">
Difference between SBCTC Request &amp; Governor Proposed Budget</t>
  </si>
  <si>
    <t>Gene J Colin Building Addition</t>
  </si>
  <si>
    <t>N/A</t>
  </si>
  <si>
    <t>6737 Corson Ave S</t>
  </si>
  <si>
    <t>PL - Non-State-Financed Projects Requested in 2011-13 Capital Budget</t>
  </si>
  <si>
    <t>Peninsula</t>
  </si>
  <si>
    <t>Forks Satellite Site</t>
  </si>
  <si>
    <t>71 S Forks Ave</t>
  </si>
  <si>
    <t>Forks</t>
  </si>
  <si>
    <t>Wellness Center</t>
  </si>
  <si>
    <t>Whatcom</t>
  </si>
  <si>
    <t>Auxiliary Services Building</t>
  </si>
  <si>
    <t>237 W Kellogg Rd</t>
  </si>
  <si>
    <t>Total Non-State-Financed Projects</t>
  </si>
  <si>
    <t>NEW AND INCREASED FACILITY LEASES</t>
  </si>
  <si>
    <t>Previous Lease Rate</t>
  </si>
  <si>
    <t>New/Increased Lease Rate</t>
  </si>
  <si>
    <t>GA 
Lease #</t>
  </si>
  <si>
    <t>Space Type</t>
  </si>
  <si>
    <t>Square Feet Included</t>
  </si>
  <si>
    <t>Rate 
Start 
Date</t>
  </si>
  <si>
    <t>Rate 
End 
Date</t>
  </si>
  <si>
    <t>Annualized Cost</t>
  </si>
  <si>
    <t>Cost per Square Foot</t>
  </si>
  <si>
    <r>
      <t>Rate 
Start 
Date</t>
    </r>
    <r>
      <rPr>
        <b/>
        <vertAlign val="superscript"/>
        <sz val="9"/>
        <rFont val="Calibri"/>
        <family val="2"/>
        <scheme val="minor"/>
      </rPr>
      <t>2</t>
    </r>
  </si>
  <si>
    <t>Services Included in Lease</t>
  </si>
  <si>
    <t>6-Yr Facility Plan?</t>
  </si>
  <si>
    <t>SBCTC Request</t>
  </si>
  <si>
    <t>Governor Proposed Budget</t>
  </si>
  <si>
    <t>Difference between Gov &amp; SBCTC</t>
  </si>
  <si>
    <t>Technology Development Center</t>
  </si>
  <si>
    <t>SRL 09-0156</t>
  </si>
  <si>
    <t>1000 F Street</t>
  </si>
  <si>
    <t>Instruction</t>
  </si>
  <si>
    <t>Utilities and maintenance</t>
  </si>
  <si>
    <t>Y</t>
  </si>
  <si>
    <t>Edmonds</t>
  </si>
  <si>
    <t>Employment Resource Center</t>
  </si>
  <si>
    <t>SRL 05-0070</t>
  </si>
  <si>
    <t>9901 24th Pl W</t>
  </si>
  <si>
    <t>Instruction/ Offices</t>
  </si>
  <si>
    <t>Insurance, property tax</t>
  </si>
  <si>
    <t>Aviation (land only)</t>
  </si>
  <si>
    <t>SRL 5336</t>
  </si>
  <si>
    <t>9711 32nd Place W</t>
  </si>
  <si>
    <t>N</t>
  </si>
  <si>
    <t>Cosmetology</t>
  </si>
  <si>
    <t>SRL 01-0026</t>
  </si>
  <si>
    <t>9315 G State Ave</t>
  </si>
  <si>
    <t>Marysville</t>
  </si>
  <si>
    <t>Parking lot cleaning and snow removal; landscaping</t>
  </si>
  <si>
    <t>Lake Tye Building</t>
  </si>
  <si>
    <t>SRL 10-0052</t>
  </si>
  <si>
    <t>14090 Fryelands Blvd SE</t>
  </si>
  <si>
    <t>Monroe</t>
  </si>
  <si>
    <t>Elevator service and restroom supplies</t>
  </si>
  <si>
    <t>Cinderalla Prop Drama</t>
  </si>
  <si>
    <t>SRL 08-0102</t>
  </si>
  <si>
    <t>3220 C Street, Unit A</t>
  </si>
  <si>
    <t>Instruction/ Storage</t>
  </si>
  <si>
    <t>Utilities</t>
  </si>
  <si>
    <t>Highline</t>
  </si>
  <si>
    <t>Outreach Center</t>
  </si>
  <si>
    <t>SRL 04-0168</t>
  </si>
  <si>
    <t>23835 Pacific Hwy S</t>
  </si>
  <si>
    <t>Kent</t>
  </si>
  <si>
    <t>Instruction / Offices</t>
  </si>
  <si>
    <t>Pierce</t>
  </si>
  <si>
    <t>South Hill Park</t>
  </si>
  <si>
    <t>SRL 09-0088</t>
  </si>
  <si>
    <t>716 South Hill Park Dr</t>
  </si>
  <si>
    <t>Puyallup</t>
  </si>
  <si>
    <t>Renton</t>
  </si>
  <si>
    <t>Kent Learning Center</t>
  </si>
  <si>
    <t>DEL 04-0137</t>
  </si>
  <si>
    <t>515 W Harrison</t>
  </si>
  <si>
    <t>The Studios on Broadway</t>
  </si>
  <si>
    <t>SRL 08-0081</t>
  </si>
  <si>
    <t>1612 Broadway</t>
  </si>
  <si>
    <t>Student Housing</t>
  </si>
  <si>
    <t>Boeing Field Hangar</t>
  </si>
  <si>
    <t>SSL 08-0151</t>
  </si>
  <si>
    <t>8900 E Marginal Way S</t>
  </si>
  <si>
    <t>New Holly Condos</t>
  </si>
  <si>
    <t>7058 32nd Ave S</t>
  </si>
  <si>
    <t>Housing</t>
  </si>
  <si>
    <t>Skagit</t>
  </si>
  <si>
    <t>Port of Anacortes</t>
  </si>
  <si>
    <t>1601 R Ave</t>
  </si>
  <si>
    <t>Anacortes</t>
  </si>
  <si>
    <t>Adult Education Center</t>
  </si>
  <si>
    <t>SRL 08-0104</t>
  </si>
  <si>
    <t>2310 N Monroe St</t>
  </si>
  <si>
    <t>Bowdish Valley Center</t>
  </si>
  <si>
    <t>SRL 10-0091</t>
  </si>
  <si>
    <t>E 11530 Sprague Ave</t>
  </si>
  <si>
    <t>Exterior grounds</t>
  </si>
  <si>
    <t>Emmanuel Family Life Center</t>
  </si>
  <si>
    <t>DEL 10-0052</t>
  </si>
  <si>
    <t>631 S Richard Allen Ct</t>
  </si>
  <si>
    <t>Power, water, sewer, garbage, custodial</t>
  </si>
  <si>
    <t>Hillyard Center</t>
  </si>
  <si>
    <t>SRL 08-0114</t>
  </si>
  <si>
    <t>4410 N Market St</t>
  </si>
  <si>
    <t>Maintenance Annex</t>
  </si>
  <si>
    <t>SRL 09-0107</t>
  </si>
  <si>
    <t>3118 E Boone Ave</t>
  </si>
  <si>
    <t>Warehouse/ Storage</t>
  </si>
  <si>
    <t>Northeast Community Center</t>
  </si>
  <si>
    <t>SRL 05-149</t>
  </si>
  <si>
    <t>4001 N Cook St</t>
  </si>
  <si>
    <t>Power, custodial, grounds, water, sewer, garbage</t>
  </si>
  <si>
    <t>West Central Community Center</t>
  </si>
  <si>
    <t>SSL 08-0076</t>
  </si>
  <si>
    <t>1603 N Belt</t>
  </si>
  <si>
    <t>Whitman County Center</t>
  </si>
  <si>
    <t>SRL 09-0124</t>
  </si>
  <si>
    <t>115 NW State St</t>
  </si>
  <si>
    <t>Pullman</t>
  </si>
  <si>
    <t>WW Airport #306</t>
  </si>
  <si>
    <t>835 B Street</t>
  </si>
  <si>
    <t>Instructional Storage</t>
  </si>
  <si>
    <t>Craik Building</t>
  </si>
  <si>
    <t>9-051</t>
  </si>
  <si>
    <t>37 Interchange Way</t>
  </si>
  <si>
    <t>Gilbert Building</t>
  </si>
  <si>
    <t>10/014</t>
  </si>
  <si>
    <t>2933 E Isaccs</t>
  </si>
  <si>
    <t>2011-13 Facilities-Related Operating Budget Request</t>
  </si>
  <si>
    <t>Assessments</t>
  </si>
  <si>
    <t>Type of Assessment</t>
  </si>
  <si>
    <t>Storm Water</t>
  </si>
  <si>
    <t>Surface Water</t>
  </si>
  <si>
    <t>Fire Protection</t>
  </si>
  <si>
    <t>Sewer &amp; Wastewater</t>
  </si>
  <si>
    <t>Other</t>
  </si>
  <si>
    <t>Gov Proposed Budget</t>
  </si>
  <si>
    <t>Clark</t>
  </si>
  <si>
    <t>Lake Washington</t>
  </si>
  <si>
    <t>Yakima Valley</t>
  </si>
  <si>
    <t>Total Request</t>
  </si>
  <si>
    <t>2.  This step backs out the one-time M&amp;O fund shift from Building Fee Acct (060) to GF-S.  This is restored in the Capital Budget.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</si>
</sst>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0.000"/>
    <numFmt numFmtId="168" formatCode="[$-409]mmm\-yy;@"/>
    <numFmt numFmtId="169" formatCode="m/d/yy;@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0"/>
      <name val="Arial"/>
      <family val="2"/>
    </font>
    <font>
      <b/>
      <u val="singleAccounting"/>
      <sz val="11"/>
      <color theme="1"/>
      <name val="Calibri"/>
      <family val="2"/>
    </font>
    <font>
      <sz val="11"/>
      <color indexed="8"/>
      <name val="Calibri"/>
      <family val="2"/>
    </font>
    <font>
      <u val="singleAccounting"/>
      <sz val="11"/>
      <color theme="1"/>
      <name val="Calibri"/>
      <family val="2"/>
    </font>
    <font>
      <b/>
      <u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1"/>
      <name val="Calibri"/>
      <family val="2"/>
    </font>
    <font>
      <b/>
      <u/>
      <sz val="10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1"/>
      <name val="CG Times"/>
      <family val="1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b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b/>
      <sz val="9"/>
      <color indexed="81"/>
      <name val="Tahoma"/>
      <family val="2"/>
    </font>
    <font>
      <b/>
      <vertAlign val="superscript"/>
      <sz val="9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5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4" borderId="0" applyNumberFormat="0" applyFill="0" applyBorder="0" applyAlignment="0">
      <alignment horizontal="left"/>
    </xf>
    <xf numFmtId="42" fontId="1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38" fontId="18" fillId="5" borderId="0" applyBorder="0"/>
    <xf numFmtId="38" fontId="19" fillId="0" borderId="5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/>
    <xf numFmtId="37" fontId="6" fillId="0" borderId="0"/>
    <xf numFmtId="0" fontId="1" fillId="0" borderId="0"/>
    <xf numFmtId="0" fontId="1" fillId="0" borderId="0"/>
    <xf numFmtId="0" fontId="21" fillId="0" borderId="0"/>
    <xf numFmtId="0" fontId="6" fillId="0" borderId="0"/>
    <xf numFmtId="165" fontId="22" fillId="0" borderId="0"/>
    <xf numFmtId="164" fontId="22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3" applyFont="1" applyBorder="1" applyAlignment="1">
      <alignment horizontal="centerContinuous"/>
    </xf>
    <xf numFmtId="0" fontId="3" fillId="0" borderId="0" xfId="3" applyFont="1" applyAlignment="1">
      <alignment horizontal="left" indent="1"/>
    </xf>
    <xf numFmtId="0" fontId="3" fillId="0" borderId="0" xfId="3" applyFont="1"/>
    <xf numFmtId="41" fontId="3" fillId="0" borderId="0" xfId="3" applyNumberFormat="1" applyFont="1"/>
    <xf numFmtId="0" fontId="3" fillId="0" borderId="0" xfId="3" applyFont="1" applyBorder="1"/>
    <xf numFmtId="0" fontId="5" fillId="0" borderId="0" xfId="3" applyFont="1" applyBorder="1" applyAlignment="1">
      <alignment horizontal="right"/>
    </xf>
    <xf numFmtId="164" fontId="3" fillId="0" borderId="0" xfId="1" applyNumberFormat="1" applyFont="1" applyFill="1" applyBorder="1"/>
    <xf numFmtId="164" fontId="6" fillId="0" borderId="0" xfId="1" applyNumberFormat="1" applyFont="1" applyFill="1" applyBorder="1"/>
    <xf numFmtId="164" fontId="6" fillId="0" borderId="0" xfId="1" applyNumberFormat="1" applyFont="1" applyBorder="1"/>
    <xf numFmtId="5" fontId="3" fillId="0" borderId="0" xfId="3" applyNumberFormat="1" applyFont="1"/>
    <xf numFmtId="164" fontId="9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/>
    <xf numFmtId="0" fontId="4" fillId="0" borderId="0" xfId="3" applyFont="1" applyAlignment="1">
      <alignment horizontal="left" indent="1"/>
    </xf>
    <xf numFmtId="0" fontId="4" fillId="0" borderId="0" xfId="3" applyFont="1"/>
    <xf numFmtId="164" fontId="4" fillId="0" borderId="0" xfId="1" applyNumberFormat="1" applyFont="1" applyFill="1" applyBorder="1"/>
    <xf numFmtId="164" fontId="3" fillId="0" borderId="0" xfId="3" applyNumberFormat="1" applyFont="1" applyAlignment="1">
      <alignment horizontal="left" indent="1"/>
    </xf>
    <xf numFmtId="164" fontId="3" fillId="0" borderId="0" xfId="3" applyNumberFormat="1" applyFont="1"/>
    <xf numFmtId="164" fontId="4" fillId="0" borderId="0" xfId="1" applyNumberFormat="1" applyFont="1" applyBorder="1"/>
    <xf numFmtId="164" fontId="4" fillId="0" borderId="0" xfId="3" applyNumberFormat="1" applyFont="1" applyAlignment="1">
      <alignment horizontal="left" indent="1"/>
    </xf>
    <xf numFmtId="164" fontId="4" fillId="0" borderId="0" xfId="3" applyNumberFormat="1" applyFont="1"/>
    <xf numFmtId="164" fontId="11" fillId="0" borderId="0" xfId="4" applyNumberFormat="1" applyFont="1" applyFill="1" applyBorder="1"/>
    <xf numFmtId="166" fontId="4" fillId="0" borderId="0" xfId="5" applyNumberFormat="1" applyFont="1" applyBorder="1"/>
    <xf numFmtId="0" fontId="4" fillId="3" borderId="8" xfId="3" applyFont="1" applyFill="1" applyBorder="1" applyAlignment="1">
      <alignment horizontal="centerContinuous"/>
    </xf>
    <xf numFmtId="0" fontId="3" fillId="3" borderId="9" xfId="3" applyFont="1" applyFill="1" applyBorder="1" applyAlignment="1">
      <alignment horizontal="centerContinuous"/>
    </xf>
    <xf numFmtId="0" fontId="3" fillId="3" borderId="10" xfId="3" applyFont="1" applyFill="1" applyBorder="1" applyAlignment="1">
      <alignment horizontal="centerContinuous"/>
    </xf>
    <xf numFmtId="164" fontId="3" fillId="0" borderId="0" xfId="3" applyNumberFormat="1" applyFont="1" applyBorder="1"/>
    <xf numFmtId="164" fontId="12" fillId="0" borderId="0" xfId="3" applyNumberFormat="1" applyFont="1" applyBorder="1"/>
    <xf numFmtId="5" fontId="4" fillId="0" borderId="0" xfId="3" applyNumberFormat="1" applyFont="1" applyBorder="1"/>
    <xf numFmtId="164" fontId="3" fillId="0" borderId="0" xfId="4" applyNumberFormat="1" applyFont="1" applyBorder="1"/>
    <xf numFmtId="0" fontId="13" fillId="0" borderId="0" xfId="0" applyFont="1"/>
    <xf numFmtId="0" fontId="4" fillId="0" borderId="0" xfId="3" applyFont="1" applyBorder="1" applyAlignment="1">
      <alignment horizontal="centerContinuous"/>
    </xf>
    <xf numFmtId="0" fontId="3" fillId="0" borderId="0" xfId="3" applyFont="1" applyBorder="1" applyAlignment="1">
      <alignment horizontal="right"/>
    </xf>
    <xf numFmtId="164" fontId="7" fillId="2" borderId="0" xfId="4" applyNumberFormat="1" applyFont="1" applyFill="1" applyBorder="1" applyAlignment="1">
      <alignment horizontal="right"/>
    </xf>
    <xf numFmtId="0" fontId="4" fillId="0" borderId="0" xfId="3" applyFont="1" applyBorder="1"/>
    <xf numFmtId="165" fontId="4" fillId="2" borderId="0" xfId="4" applyNumberFormat="1" applyFont="1" applyFill="1" applyBorder="1"/>
    <xf numFmtId="164" fontId="4" fillId="2" borderId="0" xfId="4" applyNumberFormat="1" applyFont="1" applyFill="1" applyBorder="1"/>
    <xf numFmtId="0" fontId="10" fillId="0" borderId="0" xfId="3" applyFont="1" applyBorder="1"/>
    <xf numFmtId="42" fontId="3" fillId="2" borderId="0" xfId="2" applyFont="1" applyFill="1" applyBorder="1"/>
    <xf numFmtId="164" fontId="3" fillId="2" borderId="0" xfId="4" applyNumberFormat="1" applyFont="1" applyFill="1" applyBorder="1"/>
    <xf numFmtId="164" fontId="3" fillId="2" borderId="0" xfId="1" applyNumberFormat="1" applyFont="1" applyFill="1" applyBorder="1"/>
    <xf numFmtId="164" fontId="9" fillId="2" borderId="0" xfId="3" applyNumberFormat="1" applyFont="1" applyFill="1" applyBorder="1"/>
    <xf numFmtId="0" fontId="4" fillId="0" borderId="0" xfId="3" applyFont="1" applyBorder="1" applyAlignment="1">
      <alignment horizontal="right"/>
    </xf>
    <xf numFmtId="164" fontId="3" fillId="2" borderId="0" xfId="3" applyNumberFormat="1" applyFont="1" applyFill="1" applyBorder="1"/>
    <xf numFmtId="0" fontId="5" fillId="0" borderId="0" xfId="3" applyFont="1" applyBorder="1"/>
    <xf numFmtId="0" fontId="8" fillId="0" borderId="0" xfId="3" applyFont="1" applyBorder="1"/>
    <xf numFmtId="164" fontId="4" fillId="2" borderId="0" xfId="3" applyNumberFormat="1" applyFont="1" applyFill="1" applyBorder="1"/>
    <xf numFmtId="166" fontId="4" fillId="2" borderId="0" xfId="5" applyNumberFormat="1" applyFont="1" applyFill="1" applyBorder="1"/>
    <xf numFmtId="0" fontId="5" fillId="2" borderId="0" xfId="3" applyFont="1" applyFill="1" applyBorder="1" applyAlignment="1">
      <alignment horizontal="right"/>
    </xf>
    <xf numFmtId="0" fontId="3" fillId="0" borderId="0" xfId="3" applyFont="1" applyBorder="1" applyAlignment="1">
      <alignment horizontal="left"/>
    </xf>
    <xf numFmtId="5" fontId="3" fillId="2" borderId="0" xfId="3" applyNumberFormat="1" applyFont="1" applyFill="1" applyBorder="1"/>
    <xf numFmtId="5" fontId="4" fillId="2" borderId="0" xfId="3" applyNumberFormat="1" applyFont="1" applyFill="1" applyBorder="1"/>
    <xf numFmtId="0" fontId="23" fillId="0" borderId="0" xfId="25" applyFont="1" applyAlignment="1">
      <alignment horizontal="centerContinuous"/>
    </xf>
    <xf numFmtId="0" fontId="24" fillId="0" borderId="0" xfId="25" applyFont="1" applyAlignment="1">
      <alignment horizontal="centerContinuous"/>
    </xf>
    <xf numFmtId="0" fontId="24" fillId="0" borderId="0" xfId="25" applyFont="1" applyFill="1" applyBorder="1" applyAlignment="1">
      <alignment horizontal="centerContinuous"/>
    </xf>
    <xf numFmtId="0" fontId="24" fillId="0" borderId="0" xfId="25" applyFont="1" applyFill="1" applyAlignment="1">
      <alignment horizontal="centerContinuous"/>
    </xf>
    <xf numFmtId="42" fontId="24" fillId="0" borderId="0" xfId="25" applyNumberFormat="1" applyFont="1" applyFill="1" applyBorder="1" applyAlignment="1">
      <alignment horizontal="centerContinuous"/>
    </xf>
    <xf numFmtId="0" fontId="24" fillId="0" borderId="0" xfId="25" applyFont="1"/>
    <xf numFmtId="0" fontId="25" fillId="0" borderId="0" xfId="25" applyFont="1"/>
    <xf numFmtId="0" fontId="26" fillId="0" borderId="0" xfId="25" applyFont="1" applyAlignment="1">
      <alignment horizontal="right"/>
    </xf>
    <xf numFmtId="0" fontId="26" fillId="0" borderId="6" xfId="25" applyFont="1" applyBorder="1" applyAlignment="1">
      <alignment horizontal="right"/>
    </xf>
    <xf numFmtId="41" fontId="26" fillId="0" borderId="6" xfId="25" applyNumberFormat="1" applyFont="1" applyBorder="1" applyAlignment="1">
      <alignment horizontal="right"/>
    </xf>
    <xf numFmtId="41" fontId="26" fillId="0" borderId="0" xfId="25" applyNumberFormat="1" applyFont="1" applyAlignment="1">
      <alignment horizontal="right"/>
    </xf>
    <xf numFmtId="41" fontId="25" fillId="0" borderId="0" xfId="25" applyNumberFormat="1" applyFont="1"/>
    <xf numFmtId="0" fontId="27" fillId="0" borderId="0" xfId="25" applyFont="1" applyAlignment="1">
      <alignment horizontal="right"/>
    </xf>
    <xf numFmtId="41" fontId="28" fillId="0" borderId="0" xfId="36" applyNumberFormat="1" applyFont="1" applyFill="1" applyBorder="1" applyAlignment="1">
      <alignment horizontal="right" wrapText="1"/>
    </xf>
    <xf numFmtId="41" fontId="28" fillId="0" borderId="6" xfId="36" applyNumberFormat="1" applyFont="1" applyFill="1" applyBorder="1" applyAlignment="1">
      <alignment horizontal="right" wrapText="1"/>
    </xf>
    <xf numFmtId="41" fontId="28" fillId="0" borderId="0" xfId="36" applyNumberFormat="1" applyFont="1" applyFill="1" applyBorder="1" applyAlignment="1">
      <alignment horizontal="center" wrapText="1"/>
    </xf>
    <xf numFmtId="0" fontId="26" fillId="0" borderId="5" xfId="25" applyFont="1" applyBorder="1" applyAlignment="1">
      <alignment horizontal="left"/>
    </xf>
    <xf numFmtId="167" fontId="26" fillId="0" borderId="5" xfId="25" applyNumberFormat="1" applyFont="1" applyBorder="1"/>
    <xf numFmtId="167" fontId="26" fillId="0" borderId="4" xfId="25" applyNumberFormat="1" applyFont="1" applyBorder="1"/>
    <xf numFmtId="43" fontId="25" fillId="0" borderId="6" xfId="25" applyNumberFormat="1" applyFont="1" applyBorder="1"/>
    <xf numFmtId="43" fontId="25" fillId="0" borderId="0" xfId="25" applyNumberFormat="1" applyFont="1"/>
    <xf numFmtId="0" fontId="29" fillId="0" borderId="0" xfId="36" applyFont="1" applyBorder="1"/>
    <xf numFmtId="0" fontId="24" fillId="0" borderId="0" xfId="36" applyFont="1" applyBorder="1"/>
    <xf numFmtId="0" fontId="24" fillId="0" borderId="0" xfId="36" applyFont="1" applyBorder="1" applyAlignment="1">
      <alignment horizontal="right"/>
    </xf>
    <xf numFmtId="0" fontId="24" fillId="0" borderId="8" xfId="36" applyFont="1" applyBorder="1" applyAlignment="1">
      <alignment horizontal="centerContinuous"/>
    </xf>
    <xf numFmtId="0" fontId="24" fillId="0" borderId="9" xfId="36" applyFont="1" applyBorder="1" applyAlignment="1">
      <alignment horizontal="centerContinuous"/>
    </xf>
    <xf numFmtId="0" fontId="24" fillId="0" borderId="8" xfId="36" applyFont="1" applyBorder="1" applyAlignment="1">
      <alignment horizontal="centerContinuous" wrapText="1"/>
    </xf>
    <xf numFmtId="0" fontId="24" fillId="0" borderId="10" xfId="36" applyFont="1" applyBorder="1" applyAlignment="1">
      <alignment horizontal="centerContinuous" wrapText="1"/>
    </xf>
    <xf numFmtId="0" fontId="24" fillId="0" borderId="8" xfId="36" applyFont="1" applyBorder="1" applyAlignment="1">
      <alignment horizontal="centerContinuous" vertical="top" wrapText="1"/>
    </xf>
    <xf numFmtId="0" fontId="24" fillId="0" borderId="9" xfId="36" applyFont="1" applyBorder="1" applyAlignment="1">
      <alignment horizontal="centerContinuous" vertical="top"/>
    </xf>
    <xf numFmtId="0" fontId="24" fillId="0" borderId="10" xfId="36" applyFont="1" applyBorder="1" applyAlignment="1">
      <alignment horizontal="centerContinuous" vertical="top"/>
    </xf>
    <xf numFmtId="41" fontId="30" fillId="0" borderId="0" xfId="36" applyNumberFormat="1" applyFont="1" applyBorder="1" applyAlignment="1">
      <alignment horizontal="centerContinuous"/>
    </xf>
    <xf numFmtId="0" fontId="30" fillId="0" borderId="13" xfId="36" applyFont="1" applyBorder="1"/>
    <xf numFmtId="0" fontId="30" fillId="0" borderId="14" xfId="36" applyFont="1" applyBorder="1"/>
    <xf numFmtId="0" fontId="30" fillId="0" borderId="14" xfId="36" applyFont="1" applyBorder="1" applyAlignment="1">
      <alignment horizontal="center" wrapText="1"/>
    </xf>
    <xf numFmtId="0" fontId="30" fillId="0" borderId="14" xfId="36" applyFont="1" applyBorder="1" applyAlignment="1">
      <alignment horizontal="left" wrapText="1"/>
    </xf>
    <xf numFmtId="0" fontId="24" fillId="0" borderId="13" xfId="36" applyFont="1" applyBorder="1" applyAlignment="1">
      <alignment horizontal="right" wrapText="1"/>
    </xf>
    <xf numFmtId="0" fontId="24" fillId="0" borderId="14" xfId="36" applyFont="1" applyBorder="1" applyAlignment="1">
      <alignment horizontal="right" wrapText="1"/>
    </xf>
    <xf numFmtId="0" fontId="24" fillId="0" borderId="16" xfId="36" applyFont="1" applyBorder="1" applyAlignment="1">
      <alignment horizontal="center" wrapText="1"/>
    </xf>
    <xf numFmtId="0" fontId="24" fillId="0" borderId="17" xfId="36" applyFont="1" applyBorder="1" applyAlignment="1">
      <alignment horizontal="center" wrapText="1"/>
    </xf>
    <xf numFmtId="0" fontId="30" fillId="0" borderId="17" xfId="36" applyFont="1" applyBorder="1" applyAlignment="1">
      <alignment horizontal="center" wrapText="1"/>
    </xf>
    <xf numFmtId="0" fontId="30" fillId="0" borderId="0" xfId="36" applyFont="1" applyBorder="1"/>
    <xf numFmtId="0" fontId="30" fillId="0" borderId="0" xfId="36" applyFont="1" applyBorder="1" applyAlignment="1">
      <alignment horizontal="center" wrapText="1"/>
    </xf>
    <xf numFmtId="0" fontId="30" fillId="0" borderId="0" xfId="36" applyFont="1" applyBorder="1" applyAlignment="1">
      <alignment horizontal="left" wrapText="1"/>
    </xf>
    <xf numFmtId="0" fontId="24" fillId="0" borderId="18" xfId="36" applyFont="1" applyBorder="1" applyAlignment="1">
      <alignment horizontal="right" wrapText="1"/>
    </xf>
    <xf numFmtId="0" fontId="24" fillId="0" borderId="19" xfId="36" applyFont="1" applyBorder="1" applyAlignment="1">
      <alignment horizontal="right" wrapText="1"/>
    </xf>
    <xf numFmtId="0" fontId="24" fillId="0" borderId="20" xfId="36" applyFont="1" applyBorder="1" applyAlignment="1">
      <alignment horizontal="right" wrapText="1"/>
    </xf>
    <xf numFmtId="0" fontId="24" fillId="0" borderId="0" xfId="36" applyFont="1" applyBorder="1" applyAlignment="1">
      <alignment horizontal="center" wrapText="1"/>
    </xf>
    <xf numFmtId="0" fontId="24" fillId="0" borderId="6" xfId="36" applyFont="1" applyBorder="1" applyAlignment="1">
      <alignment horizontal="center" wrapText="1"/>
    </xf>
    <xf numFmtId="0" fontId="24" fillId="0" borderId="7" xfId="36" applyFont="1" applyBorder="1" applyAlignment="1">
      <alignment horizontal="center" wrapText="1"/>
    </xf>
    <xf numFmtId="0" fontId="24" fillId="0" borderId="20" xfId="36" applyFont="1" applyBorder="1" applyAlignment="1">
      <alignment horizontal="center" wrapText="1"/>
    </xf>
    <xf numFmtId="0" fontId="30" fillId="0" borderId="7" xfId="36" applyFont="1" applyBorder="1" applyAlignment="1">
      <alignment horizontal="center" wrapText="1"/>
    </xf>
    <xf numFmtId="0" fontId="24" fillId="0" borderId="6" xfId="36" applyFont="1" applyBorder="1"/>
    <xf numFmtId="49" fontId="24" fillId="0" borderId="0" xfId="36" applyNumberFormat="1" applyFont="1" applyBorder="1" applyAlignment="1">
      <alignment horizontal="center" wrapText="1"/>
    </xf>
    <xf numFmtId="49" fontId="24" fillId="0" borderId="0" xfId="36" applyNumberFormat="1" applyFont="1" applyBorder="1" applyAlignment="1">
      <alignment horizontal="left" wrapText="1"/>
    </xf>
    <xf numFmtId="37" fontId="24" fillId="0" borderId="6" xfId="36" applyNumberFormat="1" applyFont="1" applyBorder="1" applyAlignment="1">
      <alignment horizontal="right"/>
    </xf>
    <xf numFmtId="37" fontId="24" fillId="0" borderId="0" xfId="36" applyNumberFormat="1" applyFont="1" applyBorder="1" applyAlignment="1">
      <alignment horizontal="right"/>
    </xf>
    <xf numFmtId="37" fontId="24" fillId="0" borderId="7" xfId="36" applyNumberFormat="1" applyFont="1" applyBorder="1" applyAlignment="1">
      <alignment horizontal="right"/>
    </xf>
    <xf numFmtId="168" fontId="24" fillId="0" borderId="0" xfId="36" applyNumberFormat="1" applyFont="1" applyBorder="1" applyAlignment="1">
      <alignment horizontal="right" wrapText="1"/>
    </xf>
    <xf numFmtId="9" fontId="24" fillId="0" borderId="6" xfId="32" applyFont="1" applyBorder="1" applyAlignment="1">
      <alignment wrapText="1"/>
    </xf>
    <xf numFmtId="9" fontId="24" fillId="0" borderId="7" xfId="32" applyFont="1" applyBorder="1" applyAlignment="1">
      <alignment wrapText="1"/>
    </xf>
    <xf numFmtId="41" fontId="24" fillId="0" borderId="6" xfId="36" applyNumberFormat="1" applyFont="1" applyBorder="1" applyAlignment="1">
      <alignment horizontal="right" wrapText="1"/>
    </xf>
    <xf numFmtId="41" fontId="24" fillId="0" borderId="7" xfId="36" applyNumberFormat="1" applyFont="1" applyBorder="1" applyAlignment="1">
      <alignment horizontal="right" wrapText="1"/>
    </xf>
    <xf numFmtId="41" fontId="30" fillId="0" borderId="21" xfId="36" applyNumberFormat="1" applyFont="1" applyBorder="1" applyAlignment="1">
      <alignment horizontal="right" wrapText="1"/>
    </xf>
    <xf numFmtId="41" fontId="24" fillId="0" borderId="0" xfId="36" applyNumberFormat="1" applyFont="1" applyFill="1" applyBorder="1" applyAlignment="1">
      <alignment horizontal="left"/>
    </xf>
    <xf numFmtId="41" fontId="24" fillId="0" borderId="0" xfId="36" applyNumberFormat="1" applyFont="1" applyFill="1" applyBorder="1" applyAlignment="1">
      <alignment horizontal="center" wrapText="1"/>
    </xf>
    <xf numFmtId="0" fontId="24" fillId="0" borderId="22" xfId="36" applyFont="1" applyFill="1" applyBorder="1"/>
    <xf numFmtId="0" fontId="24" fillId="0" borderId="23" xfId="36" applyFont="1" applyFill="1" applyBorder="1"/>
    <xf numFmtId="49" fontId="24" fillId="0" borderId="23" xfId="36" applyNumberFormat="1" applyFont="1" applyFill="1" applyBorder="1" applyAlignment="1">
      <alignment horizontal="center"/>
    </xf>
    <xf numFmtId="49" fontId="24" fillId="0" borderId="23" xfId="36" applyNumberFormat="1" applyFont="1" applyFill="1" applyBorder="1" applyAlignment="1">
      <alignment horizontal="left"/>
    </xf>
    <xf numFmtId="37" fontId="24" fillId="0" borderId="22" xfId="37" applyNumberFormat="1" applyFont="1" applyFill="1" applyBorder="1" applyAlignment="1">
      <alignment horizontal="right"/>
    </xf>
    <xf numFmtId="37" fontId="24" fillId="0" borderId="23" xfId="37" applyNumberFormat="1" applyFont="1" applyFill="1" applyBorder="1" applyAlignment="1">
      <alignment horizontal="right"/>
    </xf>
    <xf numFmtId="37" fontId="24" fillId="0" borderId="24" xfId="37" applyNumberFormat="1" applyFont="1" applyFill="1" applyBorder="1" applyAlignment="1">
      <alignment horizontal="right"/>
    </xf>
    <xf numFmtId="168" fontId="24" fillId="0" borderId="23" xfId="37" applyNumberFormat="1" applyFont="1" applyFill="1" applyBorder="1" applyAlignment="1">
      <alignment horizontal="right"/>
    </xf>
    <xf numFmtId="9" fontId="24" fillId="0" borderId="22" xfId="32" applyFont="1" applyFill="1" applyBorder="1" applyAlignment="1"/>
    <xf numFmtId="9" fontId="24" fillId="0" borderId="24" xfId="32" applyFont="1" applyFill="1" applyBorder="1" applyAlignment="1"/>
    <xf numFmtId="41" fontId="30" fillId="0" borderId="25" xfId="38" applyNumberFormat="1" applyFont="1" applyFill="1" applyBorder="1" applyAlignment="1">
      <alignment horizontal="right"/>
    </xf>
    <xf numFmtId="0" fontId="24" fillId="0" borderId="0" xfId="36" applyFont="1" applyFill="1" applyBorder="1"/>
    <xf numFmtId="0" fontId="24" fillId="0" borderId="26" xfId="36" applyFont="1" applyBorder="1"/>
    <xf numFmtId="0" fontId="24" fillId="0" borderId="27" xfId="36" applyFont="1" applyFill="1" applyBorder="1"/>
    <xf numFmtId="49" fontId="24" fillId="0" borderId="27" xfId="36" applyNumberFormat="1" applyFont="1" applyFill="1" applyBorder="1" applyAlignment="1">
      <alignment horizontal="center"/>
    </xf>
    <xf numFmtId="0" fontId="24" fillId="0" borderId="27" xfId="36" applyFont="1" applyFill="1" applyBorder="1" applyAlignment="1">
      <alignment horizontal="left"/>
    </xf>
    <xf numFmtId="37" fontId="24" fillId="0" borderId="26" xfId="36" applyNumberFormat="1" applyFont="1" applyBorder="1" applyAlignment="1">
      <alignment horizontal="right"/>
    </xf>
    <xf numFmtId="37" fontId="24" fillId="0" borderId="27" xfId="36" applyNumberFormat="1" applyFont="1" applyBorder="1" applyAlignment="1">
      <alignment horizontal="right"/>
    </xf>
    <xf numFmtId="37" fontId="24" fillId="0" borderId="28" xfId="36" applyNumberFormat="1" applyFont="1" applyBorder="1" applyAlignment="1">
      <alignment horizontal="right"/>
    </xf>
    <xf numFmtId="168" fontId="24" fillId="0" borderId="27" xfId="36" applyNumberFormat="1" applyFont="1" applyBorder="1" applyAlignment="1">
      <alignment horizontal="right"/>
    </xf>
    <xf numFmtId="9" fontId="24" fillId="0" borderId="26" xfId="36" applyNumberFormat="1" applyFont="1" applyBorder="1" applyAlignment="1">
      <alignment horizontal="right"/>
    </xf>
    <xf numFmtId="9" fontId="24" fillId="0" borderId="28" xfId="36" applyNumberFormat="1" applyFont="1" applyBorder="1" applyAlignment="1">
      <alignment horizontal="right"/>
    </xf>
    <xf numFmtId="41" fontId="30" fillId="0" borderId="29" xfId="38" applyNumberFormat="1" applyFont="1" applyBorder="1" applyAlignment="1">
      <alignment horizontal="right"/>
    </xf>
    <xf numFmtId="0" fontId="24" fillId="0" borderId="27" xfId="36" applyFont="1" applyBorder="1" applyAlignment="1">
      <alignment horizontal="left"/>
    </xf>
    <xf numFmtId="0" fontId="24" fillId="0" borderId="27" xfId="36" applyFont="1" applyBorder="1"/>
    <xf numFmtId="49" fontId="24" fillId="0" borderId="27" xfId="36" applyNumberFormat="1" applyFont="1" applyBorder="1" applyAlignment="1">
      <alignment horizontal="center"/>
    </xf>
    <xf numFmtId="49" fontId="24" fillId="0" borderId="27" xfId="36" applyNumberFormat="1" applyFont="1" applyBorder="1" applyAlignment="1">
      <alignment horizontal="left"/>
    </xf>
    <xf numFmtId="37" fontId="24" fillId="0" borderId="26" xfId="37" applyNumberFormat="1" applyFont="1" applyBorder="1" applyAlignment="1">
      <alignment horizontal="right"/>
    </xf>
    <xf numFmtId="37" fontId="24" fillId="0" borderId="27" xfId="37" applyNumberFormat="1" applyFont="1" applyBorder="1" applyAlignment="1">
      <alignment horizontal="right"/>
    </xf>
    <xf numFmtId="37" fontId="24" fillId="0" borderId="28" xfId="37" applyNumberFormat="1" applyFont="1" applyBorder="1" applyAlignment="1">
      <alignment horizontal="right"/>
    </xf>
    <xf numFmtId="168" fontId="24" fillId="0" borderId="27" xfId="37" applyNumberFormat="1" applyFont="1" applyBorder="1" applyAlignment="1">
      <alignment horizontal="right"/>
    </xf>
    <xf numFmtId="9" fontId="24" fillId="0" borderId="26" xfId="32" applyFont="1" applyBorder="1" applyAlignment="1"/>
    <xf numFmtId="9" fontId="24" fillId="0" borderId="28" xfId="32" applyFont="1" applyBorder="1" applyAlignment="1"/>
    <xf numFmtId="0" fontId="24" fillId="0" borderId="26" xfId="36" applyFont="1" applyFill="1" applyBorder="1"/>
    <xf numFmtId="49" fontId="24" fillId="0" borderId="27" xfId="36" applyNumberFormat="1" applyFont="1" applyFill="1" applyBorder="1" applyAlignment="1">
      <alignment horizontal="left"/>
    </xf>
    <xf numFmtId="37" fontId="24" fillId="0" borderId="26" xfId="36" applyNumberFormat="1" applyFont="1" applyFill="1" applyBorder="1" applyAlignment="1">
      <alignment horizontal="right"/>
    </xf>
    <xf numFmtId="37" fontId="24" fillId="0" borderId="27" xfId="36" applyNumberFormat="1" applyFont="1" applyFill="1" applyBorder="1" applyAlignment="1">
      <alignment horizontal="right"/>
    </xf>
    <xf numFmtId="37" fontId="24" fillId="0" borderId="28" xfId="36" applyNumberFormat="1" applyFont="1" applyFill="1" applyBorder="1" applyAlignment="1">
      <alignment horizontal="right"/>
    </xf>
    <xf numFmtId="168" fontId="24" fillId="0" borderId="27" xfId="36" applyNumberFormat="1" applyFont="1" applyFill="1" applyBorder="1" applyAlignment="1">
      <alignment horizontal="right"/>
    </xf>
    <xf numFmtId="9" fontId="24" fillId="0" borderId="26" xfId="32" applyFont="1" applyFill="1" applyBorder="1" applyAlignment="1"/>
    <xf numFmtId="9" fontId="24" fillId="0" borderId="28" xfId="32" applyFont="1" applyFill="1" applyBorder="1" applyAlignment="1"/>
    <xf numFmtId="41" fontId="24" fillId="0" borderId="6" xfId="36" applyNumberFormat="1" applyFont="1" applyFill="1" applyBorder="1" applyAlignment="1">
      <alignment horizontal="right" wrapText="1"/>
    </xf>
    <xf numFmtId="41" fontId="24" fillId="0" borderId="7" xfId="36" applyNumberFormat="1" applyFont="1" applyFill="1" applyBorder="1" applyAlignment="1">
      <alignment horizontal="right" wrapText="1"/>
    </xf>
    <xf numFmtId="41" fontId="30" fillId="0" borderId="21" xfId="36" applyNumberFormat="1" applyFont="1" applyFill="1" applyBorder="1" applyAlignment="1">
      <alignment horizontal="right" wrapText="1"/>
    </xf>
    <xf numFmtId="0" fontId="24" fillId="0" borderId="27" xfId="36" applyFont="1" applyFill="1" applyBorder="1" applyAlignment="1">
      <alignment horizontal="right"/>
    </xf>
    <xf numFmtId="0" fontId="24" fillId="0" borderId="0" xfId="36" applyFont="1" applyFill="1" applyBorder="1" applyAlignment="1">
      <alignment horizontal="center"/>
    </xf>
    <xf numFmtId="0" fontId="24" fillId="0" borderId="0" xfId="36" applyFont="1" applyFill="1" applyBorder="1" applyAlignment="1">
      <alignment horizontal="left"/>
    </xf>
    <xf numFmtId="168" fontId="24" fillId="0" borderId="21" xfId="36" applyNumberFormat="1" applyFont="1" applyBorder="1" applyAlignment="1">
      <alignment horizontal="right"/>
    </xf>
    <xf numFmtId="9" fontId="24" fillId="0" borderId="6" xfId="36" applyNumberFormat="1" applyFont="1" applyBorder="1" applyAlignment="1">
      <alignment horizontal="right"/>
    </xf>
    <xf numFmtId="9" fontId="24" fillId="0" borderId="7" xfId="36" applyNumberFormat="1" applyFont="1" applyBorder="1" applyAlignment="1">
      <alignment horizontal="right"/>
    </xf>
    <xf numFmtId="49" fontId="24" fillId="0" borderId="0" xfId="36" applyNumberFormat="1" applyFont="1" applyBorder="1" applyAlignment="1">
      <alignment horizontal="center"/>
    </xf>
    <xf numFmtId="0" fontId="24" fillId="0" borderId="0" xfId="36" applyFont="1" applyBorder="1" applyAlignment="1">
      <alignment horizontal="left"/>
    </xf>
    <xf numFmtId="41" fontId="31" fillId="0" borderId="0" xfId="36" applyNumberFormat="1" applyFont="1" applyFill="1" applyBorder="1" applyAlignment="1">
      <alignment horizontal="left"/>
    </xf>
    <xf numFmtId="41" fontId="31" fillId="0" borderId="0" xfId="36" applyNumberFormat="1" applyFont="1" applyFill="1" applyBorder="1" applyAlignment="1">
      <alignment horizontal="center" wrapText="1"/>
    </xf>
    <xf numFmtId="168" fontId="24" fillId="0" borderId="0" xfId="36" applyNumberFormat="1" applyFont="1" applyBorder="1" applyAlignment="1">
      <alignment horizontal="right"/>
    </xf>
    <xf numFmtId="41" fontId="24" fillId="0" borderId="0" xfId="36" applyNumberFormat="1" applyFont="1" applyBorder="1" applyAlignment="1">
      <alignment horizontal="right" wrapText="1"/>
    </xf>
    <xf numFmtId="41" fontId="30" fillId="0" borderId="7" xfId="38" applyNumberFormat="1" applyFont="1" applyBorder="1" applyAlignment="1">
      <alignment horizontal="right"/>
    </xf>
    <xf numFmtId="41" fontId="30" fillId="0" borderId="0" xfId="36" applyNumberFormat="1" applyFont="1" applyFill="1" applyBorder="1" applyAlignment="1">
      <alignment horizontal="left"/>
    </xf>
    <xf numFmtId="0" fontId="30" fillId="6" borderId="8" xfId="36" applyFont="1" applyFill="1" applyBorder="1"/>
    <xf numFmtId="0" fontId="24" fillId="6" borderId="9" xfId="36" applyFont="1" applyFill="1" applyBorder="1"/>
    <xf numFmtId="0" fontId="24" fillId="6" borderId="9" xfId="36" applyFont="1" applyFill="1" applyBorder="1" applyAlignment="1">
      <alignment horizontal="center"/>
    </xf>
    <xf numFmtId="0" fontId="24" fillId="6" borderId="9" xfId="36" applyFont="1" applyFill="1" applyBorder="1" applyAlignment="1">
      <alignment horizontal="left"/>
    </xf>
    <xf numFmtId="37" fontId="30" fillId="6" borderId="8" xfId="36" applyNumberFormat="1" applyFont="1" applyFill="1" applyBorder="1" applyAlignment="1">
      <alignment horizontal="right"/>
    </xf>
    <xf numFmtId="37" fontId="30" fillId="6" borderId="9" xfId="36" applyNumberFormat="1" applyFont="1" applyFill="1" applyBorder="1" applyAlignment="1">
      <alignment horizontal="right"/>
    </xf>
    <xf numFmtId="37" fontId="30" fillId="6" borderId="10" xfId="36" applyNumberFormat="1" applyFont="1" applyFill="1" applyBorder="1" applyAlignment="1">
      <alignment horizontal="right"/>
    </xf>
    <xf numFmtId="168" fontId="24" fillId="6" borderId="9" xfId="36" applyNumberFormat="1" applyFont="1" applyFill="1" applyBorder="1" applyAlignment="1">
      <alignment horizontal="right"/>
    </xf>
    <xf numFmtId="9" fontId="24" fillId="6" borderId="8" xfId="32" applyFont="1" applyFill="1" applyBorder="1" applyAlignment="1"/>
    <xf numFmtId="9" fontId="24" fillId="6" borderId="10" xfId="32" applyFont="1" applyFill="1" applyBorder="1" applyAlignment="1"/>
    <xf numFmtId="41" fontId="30" fillId="6" borderId="9" xfId="38" applyNumberFormat="1" applyFont="1" applyFill="1" applyBorder="1" applyAlignment="1">
      <alignment horizontal="right"/>
    </xf>
    <xf numFmtId="41" fontId="30" fillId="6" borderId="10" xfId="38" applyNumberFormat="1" applyFont="1" applyFill="1" applyBorder="1" applyAlignment="1">
      <alignment horizontal="right"/>
    </xf>
    <xf numFmtId="41" fontId="30" fillId="0" borderId="6" xfId="36" applyNumberFormat="1" applyFont="1" applyBorder="1" applyAlignment="1">
      <alignment horizontal="left"/>
    </xf>
    <xf numFmtId="0" fontId="25" fillId="0" borderId="0" xfId="25" applyFont="1" applyFill="1"/>
    <xf numFmtId="0" fontId="24" fillId="0" borderId="0" xfId="36" applyFont="1" applyFill="1" applyBorder="1" applyAlignment="1">
      <alignment horizontal="right"/>
    </xf>
    <xf numFmtId="37" fontId="24" fillId="0" borderId="8" xfId="36" applyNumberFormat="1" applyFont="1" applyBorder="1" applyAlignment="1">
      <alignment horizontal="centerContinuous"/>
    </xf>
    <xf numFmtId="37" fontId="24" fillId="0" borderId="9" xfId="36" applyNumberFormat="1" applyFont="1" applyBorder="1" applyAlignment="1">
      <alignment horizontal="centerContinuous"/>
    </xf>
    <xf numFmtId="0" fontId="30" fillId="0" borderId="14" xfId="36" applyFont="1" applyFill="1" applyBorder="1" applyAlignment="1">
      <alignment horizontal="center" wrapText="1"/>
    </xf>
    <xf numFmtId="37" fontId="24" fillId="0" borderId="13" xfId="36" applyNumberFormat="1" applyFont="1" applyBorder="1" applyAlignment="1">
      <alignment horizontal="right" wrapText="1"/>
    </xf>
    <xf numFmtId="37" fontId="24" fillId="0" borderId="14" xfId="36" applyNumberFormat="1" applyFont="1" applyBorder="1" applyAlignment="1">
      <alignment horizontal="right" wrapText="1"/>
    </xf>
    <xf numFmtId="37" fontId="24" fillId="0" borderId="30" xfId="36" applyNumberFormat="1" applyFont="1" applyBorder="1" applyAlignment="1">
      <alignment horizontal="right" wrapText="1"/>
    </xf>
    <xf numFmtId="9" fontId="24" fillId="0" borderId="16" xfId="36" applyNumberFormat="1" applyFont="1" applyBorder="1" applyAlignment="1">
      <alignment horizontal="center" wrapText="1"/>
    </xf>
    <xf numFmtId="9" fontId="24" fillId="0" borderId="17" xfId="36" applyNumberFormat="1" applyFont="1" applyBorder="1" applyAlignment="1">
      <alignment horizontal="center" wrapText="1"/>
    </xf>
    <xf numFmtId="41" fontId="24" fillId="0" borderId="16" xfId="36" applyNumberFormat="1" applyFont="1" applyBorder="1" applyAlignment="1">
      <alignment horizontal="center" wrapText="1"/>
    </xf>
    <xf numFmtId="41" fontId="24" fillId="0" borderId="17" xfId="36" applyNumberFormat="1" applyFont="1" applyBorder="1" applyAlignment="1">
      <alignment horizontal="center" wrapText="1"/>
    </xf>
    <xf numFmtId="41" fontId="30" fillId="0" borderId="17" xfId="36" applyNumberFormat="1" applyFont="1" applyBorder="1" applyAlignment="1">
      <alignment horizontal="right" wrapText="1"/>
    </xf>
    <xf numFmtId="0" fontId="30" fillId="0" borderId="0" xfId="36" applyFont="1" applyFill="1" applyBorder="1" applyAlignment="1">
      <alignment horizontal="center" wrapText="1"/>
    </xf>
    <xf numFmtId="37" fontId="24" fillId="0" borderId="6" xfId="36" applyNumberFormat="1" applyFont="1" applyBorder="1" applyAlignment="1">
      <alignment horizontal="right" wrapText="1"/>
    </xf>
    <xf numFmtId="37" fontId="24" fillId="0" borderId="0" xfId="36" applyNumberFormat="1" applyFont="1" applyBorder="1" applyAlignment="1">
      <alignment horizontal="right" wrapText="1"/>
    </xf>
    <xf numFmtId="37" fontId="24" fillId="0" borderId="7" xfId="36" applyNumberFormat="1" applyFont="1" applyBorder="1" applyAlignment="1">
      <alignment horizontal="right" wrapText="1"/>
    </xf>
    <xf numFmtId="9" fontId="24" fillId="0" borderId="6" xfId="36" applyNumberFormat="1" applyFont="1" applyBorder="1" applyAlignment="1">
      <alignment horizontal="center" wrapText="1"/>
    </xf>
    <xf numFmtId="9" fontId="24" fillId="0" borderId="7" xfId="36" applyNumberFormat="1" applyFont="1" applyBorder="1" applyAlignment="1">
      <alignment horizontal="center" wrapText="1"/>
    </xf>
    <xf numFmtId="41" fontId="24" fillId="0" borderId="6" xfId="36" applyNumberFormat="1" applyFont="1" applyBorder="1" applyAlignment="1">
      <alignment horizontal="center" wrapText="1"/>
    </xf>
    <xf numFmtId="41" fontId="24" fillId="0" borderId="7" xfId="36" applyNumberFormat="1" applyFont="1" applyBorder="1" applyAlignment="1">
      <alignment horizontal="center" wrapText="1"/>
    </xf>
    <xf numFmtId="41" fontId="30" fillId="0" borderId="7" xfId="36" applyNumberFormat="1" applyFont="1" applyBorder="1" applyAlignment="1">
      <alignment horizontal="right" wrapText="1"/>
    </xf>
    <xf numFmtId="9" fontId="24" fillId="0" borderId="26" xfId="36" applyNumberFormat="1" applyFont="1" applyFill="1" applyBorder="1" applyAlignment="1">
      <alignment horizontal="right"/>
    </xf>
    <xf numFmtId="9" fontId="24" fillId="0" borderId="28" xfId="36" applyNumberFormat="1" applyFont="1" applyFill="1" applyBorder="1" applyAlignment="1">
      <alignment horizontal="right"/>
    </xf>
    <xf numFmtId="41" fontId="30" fillId="0" borderId="29" xfId="38" applyNumberFormat="1" applyFont="1" applyFill="1" applyBorder="1" applyAlignment="1">
      <alignment horizontal="right"/>
    </xf>
    <xf numFmtId="0" fontId="24" fillId="0" borderId="23" xfId="36" applyFont="1" applyFill="1" applyBorder="1" applyAlignment="1">
      <alignment horizontal="right"/>
    </xf>
    <xf numFmtId="0" fontId="24" fillId="0" borderId="23" xfId="36" applyFont="1" applyFill="1" applyBorder="1" applyAlignment="1">
      <alignment horizontal="left"/>
    </xf>
    <xf numFmtId="37" fontId="24" fillId="0" borderId="22" xfId="36" applyNumberFormat="1" applyFont="1" applyFill="1" applyBorder="1" applyAlignment="1">
      <alignment horizontal="right"/>
    </xf>
    <xf numFmtId="37" fontId="24" fillId="0" borderId="23" xfId="36" applyNumberFormat="1" applyFont="1" applyFill="1" applyBorder="1" applyAlignment="1">
      <alignment horizontal="right"/>
    </xf>
    <xf numFmtId="37" fontId="24" fillId="0" borderId="24" xfId="36" applyNumberFormat="1" applyFont="1" applyFill="1" applyBorder="1" applyAlignment="1">
      <alignment horizontal="right"/>
    </xf>
    <xf numFmtId="168" fontId="24" fillId="0" borderId="25" xfId="37" applyNumberFormat="1" applyFont="1" applyFill="1" applyBorder="1" applyAlignment="1">
      <alignment horizontal="right"/>
    </xf>
    <xf numFmtId="9" fontId="24" fillId="0" borderId="22" xfId="38" applyNumberFormat="1" applyFont="1" applyFill="1" applyBorder="1" applyAlignment="1">
      <alignment horizontal="right"/>
    </xf>
    <xf numFmtId="9" fontId="24" fillId="0" borderId="24" xfId="38" applyNumberFormat="1" applyFont="1" applyFill="1" applyBorder="1" applyAlignment="1">
      <alignment horizontal="right"/>
    </xf>
    <xf numFmtId="0" fontId="24" fillId="6" borderId="9" xfId="36" applyFont="1" applyFill="1" applyBorder="1" applyAlignment="1">
      <alignment horizontal="right"/>
    </xf>
    <xf numFmtId="168" fontId="24" fillId="6" borderId="11" xfId="36" applyNumberFormat="1" applyFont="1" applyFill="1" applyBorder="1" applyAlignment="1">
      <alignment horizontal="right"/>
    </xf>
    <xf numFmtId="9" fontId="24" fillId="6" borderId="8" xfId="36" applyNumberFormat="1" applyFont="1" applyFill="1" applyBorder="1" applyAlignment="1">
      <alignment horizontal="right"/>
    </xf>
    <xf numFmtId="9" fontId="24" fillId="6" borderId="10" xfId="36" applyNumberFormat="1" applyFont="1" applyFill="1" applyBorder="1" applyAlignment="1">
      <alignment horizontal="right"/>
    </xf>
    <xf numFmtId="41" fontId="30" fillId="6" borderId="8" xfId="38" applyNumberFormat="1" applyFont="1" applyFill="1" applyBorder="1" applyAlignment="1">
      <alignment horizontal="right"/>
    </xf>
    <xf numFmtId="41" fontId="30" fillId="0" borderId="0" xfId="36" applyNumberFormat="1" applyFont="1" applyBorder="1"/>
    <xf numFmtId="0" fontId="30" fillId="0" borderId="0" xfId="25" applyFont="1" applyAlignment="1">
      <alignment horizontal="centerContinuous"/>
    </xf>
    <xf numFmtId="0" fontId="30" fillId="0" borderId="0" xfId="25" applyFont="1" applyFill="1" applyAlignment="1">
      <alignment horizontal="centerContinuous"/>
    </xf>
    <xf numFmtId="14" fontId="24" fillId="0" borderId="0" xfId="25" applyNumberFormat="1" applyFont="1" applyAlignment="1"/>
    <xf numFmtId="14" fontId="24" fillId="0" borderId="0" xfId="25" applyNumberFormat="1" applyFont="1" applyAlignment="1">
      <alignment horizontal="centerContinuous"/>
    </xf>
    <xf numFmtId="42" fontId="24" fillId="0" borderId="0" xfId="25" applyNumberFormat="1" applyFont="1" applyAlignment="1">
      <alignment horizontal="centerContinuous"/>
    </xf>
    <xf numFmtId="0" fontId="30" fillId="0" borderId="0" xfId="25" applyFont="1"/>
    <xf numFmtId="0" fontId="30" fillId="7" borderId="31" xfId="25" applyFont="1" applyFill="1" applyBorder="1" applyAlignment="1">
      <alignment horizontal="centerContinuous"/>
    </xf>
    <xf numFmtId="0" fontId="30" fillId="7" borderId="19" xfId="25" applyFont="1" applyFill="1" applyBorder="1" applyAlignment="1">
      <alignment horizontal="centerContinuous"/>
    </xf>
    <xf numFmtId="0" fontId="30" fillId="7" borderId="32" xfId="25" applyFont="1" applyFill="1" applyBorder="1" applyAlignment="1">
      <alignment horizontal="centerContinuous"/>
    </xf>
    <xf numFmtId="0" fontId="30" fillId="0" borderId="5" xfId="25" applyFont="1" applyBorder="1"/>
    <xf numFmtId="42" fontId="30" fillId="0" borderId="0" xfId="25" applyNumberFormat="1" applyFont="1"/>
    <xf numFmtId="0" fontId="30" fillId="7" borderId="11" xfId="25" applyFont="1" applyFill="1" applyBorder="1" applyAlignment="1">
      <alignment horizontal="center" wrapText="1"/>
    </xf>
    <xf numFmtId="0" fontId="30" fillId="7" borderId="8" xfId="25" applyFont="1" applyFill="1" applyBorder="1" applyAlignment="1">
      <alignment horizontal="center" wrapText="1"/>
    </xf>
    <xf numFmtId="0" fontId="30" fillId="7" borderId="33" xfId="25" applyFont="1" applyFill="1" applyBorder="1" applyAlignment="1">
      <alignment horizontal="center" wrapText="1"/>
    </xf>
    <xf numFmtId="0" fontId="30" fillId="7" borderId="34" xfId="25" applyFont="1" applyFill="1" applyBorder="1" applyAlignment="1">
      <alignment horizontal="center" wrapText="1"/>
    </xf>
    <xf numFmtId="42" fontId="30" fillId="7" borderId="11" xfId="25" applyNumberFormat="1" applyFont="1" applyFill="1" applyBorder="1" applyAlignment="1">
      <alignment horizontal="centerContinuous" vertical="center" wrapText="1"/>
    </xf>
    <xf numFmtId="42" fontId="30" fillId="7" borderId="11" xfId="25" applyNumberFormat="1" applyFont="1" applyFill="1" applyBorder="1" applyAlignment="1">
      <alignment horizontal="centerContinuous" wrapText="1"/>
    </xf>
    <xf numFmtId="0" fontId="30" fillId="0" borderId="0" xfId="25" applyFont="1" applyAlignment="1">
      <alignment horizontal="center" wrapText="1"/>
    </xf>
    <xf numFmtId="49" fontId="24" fillId="0" borderId="11" xfId="25" applyNumberFormat="1" applyFont="1" applyFill="1" applyBorder="1" applyAlignment="1">
      <alignment vertical="top" wrapText="1"/>
    </xf>
    <xf numFmtId="49" fontId="24" fillId="0" borderId="8" xfId="25" applyNumberFormat="1" applyFont="1" applyFill="1" applyBorder="1" applyAlignment="1">
      <alignment vertical="top" wrapText="1"/>
    </xf>
    <xf numFmtId="37" fontId="24" fillId="0" borderId="33" xfId="25" applyNumberFormat="1" applyFont="1" applyFill="1" applyBorder="1" applyAlignment="1">
      <alignment vertical="top" wrapText="1"/>
    </xf>
    <xf numFmtId="169" fontId="24" fillId="0" borderId="11" xfId="25" applyNumberFormat="1" applyFont="1" applyFill="1" applyBorder="1" applyAlignment="1">
      <alignment vertical="top" wrapText="1"/>
    </xf>
    <xf numFmtId="5" fontId="24" fillId="0" borderId="11" xfId="25" applyNumberFormat="1" applyFont="1" applyFill="1" applyBorder="1" applyAlignment="1">
      <alignment vertical="top" wrapText="1"/>
    </xf>
    <xf numFmtId="44" fontId="24" fillId="0" borderId="11" xfId="44" applyFont="1" applyFill="1" applyBorder="1" applyAlignment="1">
      <alignment vertical="top" wrapText="1"/>
    </xf>
    <xf numFmtId="49" fontId="24" fillId="0" borderId="34" xfId="25" applyNumberFormat="1" applyFont="1" applyFill="1" applyBorder="1" applyAlignment="1">
      <alignment vertical="top" wrapText="1"/>
    </xf>
    <xf numFmtId="49" fontId="24" fillId="0" borderId="11" xfId="25" applyNumberFormat="1" applyFont="1" applyFill="1" applyBorder="1" applyAlignment="1">
      <alignment horizontal="center" vertical="top" wrapText="1"/>
    </xf>
    <xf numFmtId="42" fontId="24" fillId="0" borderId="11" xfId="25" applyNumberFormat="1" applyFont="1" applyFill="1" applyBorder="1" applyAlignment="1">
      <alignment vertical="top" wrapText="1"/>
    </xf>
    <xf numFmtId="0" fontId="24" fillId="0" borderId="0" xfId="25" applyFont="1" applyAlignment="1">
      <alignment vertical="top" wrapText="1"/>
    </xf>
    <xf numFmtId="0" fontId="24" fillId="0" borderId="0" xfId="25" applyFont="1" applyFill="1" applyAlignment="1">
      <alignment vertical="top" wrapText="1"/>
    </xf>
    <xf numFmtId="37" fontId="24" fillId="0" borderId="35" xfId="25" applyNumberFormat="1" applyFont="1" applyFill="1" applyBorder="1" applyAlignment="1">
      <alignment vertical="top" wrapText="1"/>
    </xf>
    <xf numFmtId="169" fontId="24" fillId="0" borderId="36" xfId="25" applyNumberFormat="1" applyFont="1" applyFill="1" applyBorder="1" applyAlignment="1">
      <alignment vertical="top" wrapText="1"/>
    </xf>
    <xf numFmtId="5" fontId="24" fillId="0" borderId="36" xfId="25" applyNumberFormat="1" applyFont="1" applyFill="1" applyBorder="1" applyAlignment="1">
      <alignment vertical="top" wrapText="1"/>
    </xf>
    <xf numFmtId="44" fontId="24" fillId="0" borderId="36" xfId="44" applyFont="1" applyFill="1" applyBorder="1" applyAlignment="1">
      <alignment vertical="top" wrapText="1"/>
    </xf>
    <xf numFmtId="49" fontId="24" fillId="0" borderId="37" xfId="25" applyNumberFormat="1" applyFont="1" applyFill="1" applyBorder="1" applyAlignment="1">
      <alignment vertical="top" wrapText="1"/>
    </xf>
    <xf numFmtId="42" fontId="30" fillId="7" borderId="38" xfId="25" applyNumberFormat="1" applyFont="1" applyFill="1" applyBorder="1"/>
    <xf numFmtId="42" fontId="30" fillId="7" borderId="39" xfId="25" applyNumberFormat="1" applyFont="1" applyFill="1" applyBorder="1"/>
    <xf numFmtId="42" fontId="24" fillId="0" borderId="0" xfId="25" applyNumberFormat="1" applyFont="1"/>
    <xf numFmtId="0" fontId="34" fillId="0" borderId="0" xfId="25" applyFont="1" applyAlignment="1">
      <alignment horizontal="centerContinuous"/>
    </xf>
    <xf numFmtId="0" fontId="35" fillId="0" borderId="0" xfId="25" applyFont="1" applyFill="1" applyBorder="1" applyAlignment="1">
      <alignment horizontal="centerContinuous"/>
    </xf>
    <xf numFmtId="0" fontId="35" fillId="0" borderId="0" xfId="25" applyFont="1" applyAlignment="1">
      <alignment horizontal="centerContinuous"/>
    </xf>
    <xf numFmtId="0" fontId="35" fillId="0" borderId="0" xfId="25" applyFont="1" applyFill="1" applyAlignment="1">
      <alignment horizontal="centerContinuous"/>
    </xf>
    <xf numFmtId="0" fontId="35" fillId="0" borderId="0" xfId="25" applyFont="1"/>
    <xf numFmtId="0" fontId="36" fillId="0" borderId="0" xfId="25" applyFont="1"/>
    <xf numFmtId="0" fontId="38" fillId="0" borderId="0" xfId="25" applyFont="1"/>
    <xf numFmtId="0" fontId="37" fillId="8" borderId="11" xfId="25" applyFont="1" applyFill="1" applyBorder="1" applyAlignment="1">
      <alignment wrapText="1"/>
    </xf>
    <xf numFmtId="0" fontId="37" fillId="8" borderId="11" xfId="25" applyFont="1" applyFill="1" applyBorder="1" applyAlignment="1">
      <alignment horizontal="center" wrapText="1"/>
    </xf>
    <xf numFmtId="0" fontId="37" fillId="8" borderId="9" xfId="25" applyFont="1" applyFill="1" applyBorder="1" applyAlignment="1">
      <alignment horizontal="center" wrapText="1"/>
    </xf>
    <xf numFmtId="0" fontId="37" fillId="8" borderId="11" xfId="25" applyFont="1" applyFill="1" applyBorder="1" applyAlignment="1">
      <alignment horizontal="centerContinuous" vertical="center" wrapText="1"/>
    </xf>
    <xf numFmtId="0" fontId="39" fillId="0" borderId="21" xfId="25" applyFont="1" applyBorder="1"/>
    <xf numFmtId="42" fontId="39" fillId="0" borderId="21" xfId="25" applyNumberFormat="1" applyFont="1" applyBorder="1" applyAlignment="1">
      <alignment horizontal="right"/>
    </xf>
    <xf numFmtId="42" fontId="39" fillId="0" borderId="0" xfId="25" applyNumberFormat="1" applyFont="1" applyBorder="1" applyAlignment="1">
      <alignment horizontal="right"/>
    </xf>
    <xf numFmtId="0" fontId="37" fillId="7" borderId="11" xfId="25" applyFont="1" applyFill="1" applyBorder="1"/>
    <xf numFmtId="42" fontId="37" fillId="7" borderId="11" xfId="25" applyNumberFormat="1" applyFont="1" applyFill="1" applyBorder="1" applyAlignment="1">
      <alignment horizontal="right"/>
    </xf>
    <xf numFmtId="0" fontId="3" fillId="0" borderId="0" xfId="3" applyFont="1" applyAlignment="1">
      <alignment wrapText="1"/>
    </xf>
    <xf numFmtId="0" fontId="0" fillId="0" borderId="0" xfId="0" applyAlignment="1">
      <alignment wrapText="1"/>
    </xf>
    <xf numFmtId="0" fontId="24" fillId="0" borderId="12" xfId="36" applyFont="1" applyBorder="1" applyAlignment="1">
      <alignment horizontal="center" wrapText="1"/>
    </xf>
    <xf numFmtId="0" fontId="24" fillId="0" borderId="15" xfId="36" applyFont="1" applyBorder="1" applyAlignment="1">
      <alignment horizontal="center" wrapText="1"/>
    </xf>
    <xf numFmtId="168" fontId="24" fillId="0" borderId="12" xfId="36" applyNumberFormat="1" applyFont="1" applyBorder="1" applyAlignment="1">
      <alignment horizontal="right" wrapText="1"/>
    </xf>
    <xf numFmtId="168" fontId="24" fillId="0" borderId="15" xfId="36" applyNumberFormat="1" applyFont="1" applyBorder="1" applyAlignment="1">
      <alignment horizontal="right"/>
    </xf>
    <xf numFmtId="9" fontId="24" fillId="0" borderId="8" xfId="36" applyNumberFormat="1" applyFont="1" applyBorder="1" applyAlignment="1">
      <alignment horizontal="center" wrapText="1"/>
    </xf>
    <xf numFmtId="9" fontId="24" fillId="0" borderId="10" xfId="36" applyNumberFormat="1" applyFont="1" applyBorder="1" applyAlignment="1">
      <alignment horizontal="center" wrapText="1"/>
    </xf>
    <xf numFmtId="41" fontId="24" fillId="0" borderId="8" xfId="36" applyNumberFormat="1" applyFont="1" applyBorder="1" applyAlignment="1">
      <alignment horizontal="center" vertical="top" wrapText="1"/>
    </xf>
    <xf numFmtId="41" fontId="24" fillId="0" borderId="9" xfId="36" applyNumberFormat="1" applyFont="1" applyBorder="1" applyAlignment="1">
      <alignment horizontal="center" vertical="top"/>
    </xf>
    <xf numFmtId="41" fontId="24" fillId="0" borderId="10" xfId="36" applyNumberFormat="1" applyFont="1" applyBorder="1" applyAlignment="1">
      <alignment horizontal="center" vertical="top"/>
    </xf>
    <xf numFmtId="0" fontId="37" fillId="8" borderId="1" xfId="25" applyFont="1" applyFill="1" applyBorder="1" applyAlignment="1">
      <alignment horizontal="center"/>
    </xf>
    <xf numFmtId="0" fontId="37" fillId="8" borderId="2" xfId="25" applyFont="1" applyFill="1" applyBorder="1" applyAlignment="1">
      <alignment horizontal="center"/>
    </xf>
    <xf numFmtId="0" fontId="37" fillId="8" borderId="3" xfId="25" applyFont="1" applyFill="1" applyBorder="1" applyAlignment="1">
      <alignment horizontal="center"/>
    </xf>
  </cellXfs>
  <cellStyles count="53">
    <cellStyle name="Attachment" xfId="6"/>
    <cellStyle name="Comma" xfId="1" builtinId="3"/>
    <cellStyle name="Comma 2" xfId="7"/>
    <cellStyle name="Comma 2 2" xfId="8"/>
    <cellStyle name="Comma 2 2 2" xfId="39"/>
    <cellStyle name="Comma 2 3" xfId="40"/>
    <cellStyle name="Comma 2 4" xfId="41"/>
    <cellStyle name="Comma 2 5" xfId="42"/>
    <cellStyle name="Comma 2 6" xfId="43"/>
    <cellStyle name="Comma 3" xfId="9"/>
    <cellStyle name="Comma 3 2" xfId="4"/>
    <cellStyle name="Comma 4" xfId="10"/>
    <cellStyle name="Comma 5" xfId="11"/>
    <cellStyle name="Comma 6" xfId="12"/>
    <cellStyle name="Comma 7" xfId="38"/>
    <cellStyle name="copyvalue" xfId="13"/>
    <cellStyle name="Currency [0]" xfId="2" builtinId="7"/>
    <cellStyle name="Currency [0] 2" xfId="14"/>
    <cellStyle name="Currency [0] 2 2" xfId="15"/>
    <cellStyle name="Currency 2" xfId="16"/>
    <cellStyle name="Currency 2 2" xfId="17"/>
    <cellStyle name="Currency 2 3" xfId="44"/>
    <cellStyle name="Currency 3" xfId="18"/>
    <cellStyle name="Currency 4" xfId="19"/>
    <cellStyle name="Entry" xfId="20"/>
    <cellStyle name="heading" xfId="21"/>
    <cellStyle name="Hyperlink 2" xfId="22"/>
    <cellStyle name="Normal" xfId="0" builtinId="0"/>
    <cellStyle name="Normal 2" xfId="23"/>
    <cellStyle name="Normal 2 2" xfId="24"/>
    <cellStyle name="Normal 2 3" xfId="45"/>
    <cellStyle name="Normal 2 4" xfId="46"/>
    <cellStyle name="Normal 2 5" xfId="47"/>
    <cellStyle name="Normal 2 6" xfId="48"/>
    <cellStyle name="Normal 3" xfId="25"/>
    <cellStyle name="Normal 4" xfId="26"/>
    <cellStyle name="Normal 4 2" xfId="27"/>
    <cellStyle name="Normal 4 3" xfId="3"/>
    <cellStyle name="Normal 5" xfId="28"/>
    <cellStyle name="Normal 6" xfId="29"/>
    <cellStyle name="Normal 6 2" xfId="30"/>
    <cellStyle name="Normal 7" xfId="31"/>
    <cellStyle name="Normal 7 2" xfId="36"/>
    <cellStyle name="Percent 2" xfId="32"/>
    <cellStyle name="Percent 2 2" xfId="33"/>
    <cellStyle name="Percent 2 3" xfId="5"/>
    <cellStyle name="Percent 2 4" xfId="49"/>
    <cellStyle name="Percent 2 5" xfId="50"/>
    <cellStyle name="Percent 2 6" xfId="51"/>
    <cellStyle name="Percent 3" xfId="34"/>
    <cellStyle name="Percent 4" xfId="35"/>
    <cellStyle name="Percent 5" xfId="52"/>
    <cellStyle name="Percent 6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MCKNI~1/LOCALS~1/Temp/EnrollmentReport_2002-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BCTC%20Enrollment%20Reports\2003-04%20SBCTC%20Enrollment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ctc.ctc.edu/Users/lprice/AppData/Local/Microsoft/Windows/Temporary%20Internet%20Files/Content.Outlook/XNFLS8DT/PerCreditTuitionCalculation2007-for%20Elaine%20(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BUDG97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fy2003/Background/Childc_StofColor_Disabled/CMINA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creery/Local%20Settings/Temporary%20Internet%20Files/OLK222/FromCarm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YR%2005-06\FromCarm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_opr/2008-09%20Tuition/PerCreditTuitionCalculation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creery/Local%20Settings/Temporary%20Internet%20Files/OLK222/Pgs%20to%20Linda%20M-02-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mccreery/Local%20Settings/Temporary%20Internet%20Files/OLK222/7%60expend%2002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rollment Summary"/>
      <sheetName val="Excess Summary"/>
      <sheetName val="Total"/>
      <sheetName val="Base"/>
      <sheetName val="Worker Retraining"/>
      <sheetName val="Apprenticeship"/>
      <sheetName val="Excess"/>
      <sheetName val="Allocation"/>
      <sheetName val="Basic Skills"/>
      <sheetName val="SumEnroll"/>
      <sheetName val="FalEnroll"/>
      <sheetName val="Contract Enrollments"/>
      <sheetName val="Self-Support Enrollments"/>
      <sheetName val="WinEnroll"/>
      <sheetName val="SprEnro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28</v>
          </cell>
          <cell r="B3" t="str">
            <v>Bates</v>
          </cell>
          <cell r="C3">
            <v>3935</v>
          </cell>
          <cell r="D3">
            <v>3973</v>
          </cell>
          <cell r="E3">
            <v>27</v>
          </cell>
          <cell r="F3">
            <v>31</v>
          </cell>
          <cell r="G3">
            <v>269</v>
          </cell>
          <cell r="H3">
            <v>331</v>
          </cell>
          <cell r="I3">
            <v>4231</v>
          </cell>
          <cell r="J3">
            <v>4335</v>
          </cell>
        </row>
        <row r="4">
          <cell r="A4" t="str">
            <v>08</v>
          </cell>
          <cell r="B4" t="str">
            <v>Bellevue</v>
          </cell>
          <cell r="C4">
            <v>6147</v>
          </cell>
          <cell r="D4">
            <v>6268</v>
          </cell>
          <cell r="E4">
            <v>0</v>
          </cell>
          <cell r="F4">
            <v>0</v>
          </cell>
          <cell r="G4">
            <v>262</v>
          </cell>
          <cell r="H4">
            <v>335</v>
          </cell>
          <cell r="I4">
            <v>6409</v>
          </cell>
          <cell r="J4">
            <v>6603</v>
          </cell>
        </row>
        <row r="5">
          <cell r="A5" t="str">
            <v>25</v>
          </cell>
          <cell r="B5" t="str">
            <v>Bellingham</v>
          </cell>
          <cell r="C5">
            <v>1453</v>
          </cell>
          <cell r="D5">
            <v>1471</v>
          </cell>
          <cell r="E5">
            <v>12</v>
          </cell>
          <cell r="F5">
            <v>10</v>
          </cell>
          <cell r="G5">
            <v>73</v>
          </cell>
          <cell r="H5">
            <v>97</v>
          </cell>
          <cell r="I5">
            <v>1538</v>
          </cell>
          <cell r="J5">
            <v>1578</v>
          </cell>
        </row>
        <row r="6">
          <cell r="A6" t="str">
            <v>18</v>
          </cell>
          <cell r="B6" t="str">
            <v>Big Bend</v>
          </cell>
          <cell r="C6">
            <v>1433</v>
          </cell>
          <cell r="D6">
            <v>1461</v>
          </cell>
          <cell r="E6">
            <v>0</v>
          </cell>
          <cell r="F6">
            <v>0</v>
          </cell>
          <cell r="G6">
            <v>55</v>
          </cell>
          <cell r="H6">
            <v>65</v>
          </cell>
          <cell r="I6">
            <v>1488</v>
          </cell>
          <cell r="J6">
            <v>1526</v>
          </cell>
        </row>
        <row r="7">
          <cell r="A7" t="str">
            <v>30</v>
          </cell>
          <cell r="B7" t="str">
            <v>Cascadia</v>
          </cell>
          <cell r="C7">
            <v>914</v>
          </cell>
          <cell r="D7">
            <v>1026</v>
          </cell>
          <cell r="E7">
            <v>0</v>
          </cell>
          <cell r="F7">
            <v>0</v>
          </cell>
          <cell r="G7">
            <v>36</v>
          </cell>
          <cell r="H7">
            <v>48</v>
          </cell>
          <cell r="I7">
            <v>950</v>
          </cell>
          <cell r="J7">
            <v>1074</v>
          </cell>
        </row>
        <row r="8">
          <cell r="A8" t="str">
            <v>12</v>
          </cell>
          <cell r="B8" t="str">
            <v>Centralia</v>
          </cell>
          <cell r="C8">
            <v>1860</v>
          </cell>
          <cell r="D8">
            <v>1893</v>
          </cell>
          <cell r="E8">
            <v>0</v>
          </cell>
          <cell r="F8">
            <v>1</v>
          </cell>
          <cell r="G8">
            <v>127</v>
          </cell>
          <cell r="H8">
            <v>135</v>
          </cell>
          <cell r="I8">
            <v>1987</v>
          </cell>
          <cell r="J8">
            <v>2029</v>
          </cell>
        </row>
        <row r="9">
          <cell r="A9" t="str">
            <v>14</v>
          </cell>
          <cell r="B9" t="str">
            <v>Clark</v>
          </cell>
          <cell r="C9">
            <v>5709</v>
          </cell>
          <cell r="D9">
            <v>5796</v>
          </cell>
          <cell r="E9">
            <v>0</v>
          </cell>
          <cell r="F9">
            <v>0</v>
          </cell>
          <cell r="G9">
            <v>121</v>
          </cell>
          <cell r="H9">
            <v>163</v>
          </cell>
          <cell r="I9">
            <v>5830</v>
          </cell>
          <cell r="J9">
            <v>5959</v>
          </cell>
        </row>
        <row r="10">
          <cell r="A10" t="str">
            <v>29</v>
          </cell>
          <cell r="B10" t="str">
            <v>Clover Park</v>
          </cell>
          <cell r="C10">
            <v>3663</v>
          </cell>
          <cell r="D10">
            <v>3691</v>
          </cell>
          <cell r="E10">
            <v>0</v>
          </cell>
          <cell r="F10">
            <v>0</v>
          </cell>
          <cell r="G10">
            <v>193</v>
          </cell>
          <cell r="H10">
            <v>277</v>
          </cell>
          <cell r="I10">
            <v>3856</v>
          </cell>
          <cell r="J10">
            <v>3968</v>
          </cell>
        </row>
        <row r="11">
          <cell r="A11" t="str">
            <v>19</v>
          </cell>
          <cell r="B11" t="str">
            <v>Columbia Basin</v>
          </cell>
          <cell r="C11">
            <v>4091</v>
          </cell>
          <cell r="D11">
            <v>4126</v>
          </cell>
          <cell r="E11">
            <v>35</v>
          </cell>
          <cell r="F11">
            <v>40</v>
          </cell>
          <cell r="G11">
            <v>248</v>
          </cell>
          <cell r="H11">
            <v>278</v>
          </cell>
          <cell r="I11">
            <v>4374</v>
          </cell>
          <cell r="J11">
            <v>4444</v>
          </cell>
        </row>
        <row r="12">
          <cell r="A12" t="str">
            <v>23</v>
          </cell>
          <cell r="B12" t="str">
            <v>Edmonds</v>
          </cell>
          <cell r="C12">
            <v>4293</v>
          </cell>
          <cell r="D12">
            <v>4422</v>
          </cell>
          <cell r="E12">
            <v>0</v>
          </cell>
          <cell r="F12">
            <v>0</v>
          </cell>
          <cell r="G12">
            <v>201</v>
          </cell>
          <cell r="H12">
            <v>253</v>
          </cell>
          <cell r="I12">
            <v>4494</v>
          </cell>
          <cell r="J12">
            <v>4675</v>
          </cell>
        </row>
        <row r="13">
          <cell r="A13" t="str">
            <v>05</v>
          </cell>
          <cell r="B13" t="str">
            <v>Everett</v>
          </cell>
          <cell r="C13">
            <v>4118</v>
          </cell>
          <cell r="D13">
            <v>4240</v>
          </cell>
          <cell r="E13">
            <v>5</v>
          </cell>
          <cell r="F13">
            <v>20</v>
          </cell>
          <cell r="G13">
            <v>138</v>
          </cell>
          <cell r="H13">
            <v>187</v>
          </cell>
          <cell r="I13">
            <v>4261</v>
          </cell>
          <cell r="J13">
            <v>4447</v>
          </cell>
        </row>
        <row r="14">
          <cell r="A14" t="str">
            <v>02</v>
          </cell>
          <cell r="B14" t="str">
            <v>Grays Harbor</v>
          </cell>
          <cell r="C14">
            <v>1482</v>
          </cell>
          <cell r="D14">
            <v>1486</v>
          </cell>
          <cell r="E14">
            <v>0</v>
          </cell>
          <cell r="F14">
            <v>0</v>
          </cell>
          <cell r="G14">
            <v>212</v>
          </cell>
          <cell r="H14">
            <v>202</v>
          </cell>
          <cell r="I14">
            <v>1694</v>
          </cell>
          <cell r="J14">
            <v>1688</v>
          </cell>
        </row>
        <row r="15">
          <cell r="A15" t="str">
            <v>10</v>
          </cell>
          <cell r="B15" t="str">
            <v>Green River</v>
          </cell>
          <cell r="C15">
            <v>4785</v>
          </cell>
          <cell r="D15">
            <v>4858</v>
          </cell>
          <cell r="E15">
            <v>0</v>
          </cell>
          <cell r="F15">
            <v>0</v>
          </cell>
          <cell r="G15">
            <v>297</v>
          </cell>
          <cell r="H15">
            <v>383</v>
          </cell>
          <cell r="I15">
            <v>5082</v>
          </cell>
          <cell r="J15">
            <v>5241</v>
          </cell>
        </row>
        <row r="16">
          <cell r="A16" t="str">
            <v>09</v>
          </cell>
          <cell r="B16" t="str">
            <v>Highline</v>
          </cell>
          <cell r="C16">
            <v>5345</v>
          </cell>
          <cell r="D16">
            <v>5404</v>
          </cell>
          <cell r="E16">
            <v>0</v>
          </cell>
          <cell r="F16">
            <v>1</v>
          </cell>
          <cell r="G16">
            <v>226</v>
          </cell>
          <cell r="H16">
            <v>285</v>
          </cell>
          <cell r="I16">
            <v>5571</v>
          </cell>
          <cell r="J16">
            <v>5690</v>
          </cell>
        </row>
        <row r="17">
          <cell r="A17" t="str">
            <v>26</v>
          </cell>
          <cell r="B17" t="str">
            <v>Lake Washington</v>
          </cell>
          <cell r="C17">
            <v>2426</v>
          </cell>
          <cell r="D17">
            <v>2493</v>
          </cell>
          <cell r="E17">
            <v>53</v>
          </cell>
          <cell r="F17">
            <v>0</v>
          </cell>
          <cell r="G17">
            <v>130</v>
          </cell>
          <cell r="H17">
            <v>198</v>
          </cell>
          <cell r="I17">
            <v>2609</v>
          </cell>
          <cell r="J17">
            <v>2691</v>
          </cell>
        </row>
        <row r="18">
          <cell r="A18" t="str">
            <v>13</v>
          </cell>
          <cell r="B18" t="str">
            <v>Lower Columbia</v>
          </cell>
          <cell r="C18">
            <v>2226</v>
          </cell>
          <cell r="D18">
            <v>2251</v>
          </cell>
          <cell r="E18">
            <v>0</v>
          </cell>
          <cell r="F18">
            <v>11</v>
          </cell>
          <cell r="G18">
            <v>51</v>
          </cell>
          <cell r="H18">
            <v>59</v>
          </cell>
          <cell r="I18">
            <v>2277</v>
          </cell>
          <cell r="J18">
            <v>2321</v>
          </cell>
        </row>
        <row r="19">
          <cell r="A19" t="str">
            <v>03</v>
          </cell>
          <cell r="B19" t="str">
            <v>Olympic</v>
          </cell>
          <cell r="C19">
            <v>4115</v>
          </cell>
          <cell r="D19">
            <v>4186</v>
          </cell>
          <cell r="E19">
            <v>21</v>
          </cell>
          <cell r="F19">
            <v>65</v>
          </cell>
          <cell r="G19">
            <v>186</v>
          </cell>
          <cell r="H19">
            <v>217</v>
          </cell>
          <cell r="I19">
            <v>4322</v>
          </cell>
          <cell r="J19">
            <v>4468</v>
          </cell>
        </row>
        <row r="20">
          <cell r="A20" t="str">
            <v>01</v>
          </cell>
          <cell r="B20" t="str">
            <v>Peninsula</v>
          </cell>
          <cell r="C20">
            <v>1375</v>
          </cell>
          <cell r="D20">
            <v>1375</v>
          </cell>
          <cell r="E20">
            <v>0</v>
          </cell>
          <cell r="F20">
            <v>0</v>
          </cell>
          <cell r="G20">
            <v>228</v>
          </cell>
          <cell r="H20">
            <v>254</v>
          </cell>
          <cell r="I20">
            <v>1603</v>
          </cell>
          <cell r="J20">
            <v>1629</v>
          </cell>
        </row>
        <row r="21">
          <cell r="A21" t="str">
            <v>11</v>
          </cell>
          <cell r="B21" t="str">
            <v>Pierce</v>
          </cell>
          <cell r="C21">
            <v>4821</v>
          </cell>
          <cell r="D21">
            <v>4886</v>
          </cell>
          <cell r="E21">
            <v>24</v>
          </cell>
          <cell r="F21">
            <v>21</v>
          </cell>
          <cell r="G21">
            <v>183</v>
          </cell>
          <cell r="H21">
            <v>228</v>
          </cell>
          <cell r="I21">
            <v>5028</v>
          </cell>
          <cell r="J21">
            <v>5135</v>
          </cell>
        </row>
        <row r="22">
          <cell r="A22" t="str">
            <v>27</v>
          </cell>
          <cell r="B22" t="str">
            <v>Renton</v>
          </cell>
          <cell r="C22">
            <v>3070</v>
          </cell>
          <cell r="D22">
            <v>3126</v>
          </cell>
          <cell r="E22">
            <v>20</v>
          </cell>
          <cell r="F22">
            <v>48</v>
          </cell>
          <cell r="G22">
            <v>229</v>
          </cell>
          <cell r="H22">
            <v>295</v>
          </cell>
          <cell r="I22">
            <v>3319</v>
          </cell>
          <cell r="J22">
            <v>3469</v>
          </cell>
        </row>
        <row r="23">
          <cell r="A23" t="str">
            <v>06</v>
          </cell>
          <cell r="B23" t="str">
            <v>Seattle District</v>
          </cell>
          <cell r="C23">
            <v>13009</v>
          </cell>
          <cell r="D23">
            <v>13089</v>
          </cell>
          <cell r="E23">
            <v>55</v>
          </cell>
          <cell r="F23">
            <v>154</v>
          </cell>
          <cell r="G23">
            <v>663</v>
          </cell>
          <cell r="H23">
            <v>871</v>
          </cell>
          <cell r="I23">
            <v>13727</v>
          </cell>
          <cell r="J23">
            <v>14114</v>
          </cell>
        </row>
        <row r="24">
          <cell r="A24" t="str">
            <v>07</v>
          </cell>
          <cell r="B24" t="str">
            <v>Shoreline</v>
          </cell>
          <cell r="C24">
            <v>4977</v>
          </cell>
          <cell r="D24">
            <v>4977</v>
          </cell>
          <cell r="E24">
            <v>14</v>
          </cell>
          <cell r="F24">
            <v>0</v>
          </cell>
          <cell r="G24">
            <v>165</v>
          </cell>
          <cell r="H24">
            <v>211</v>
          </cell>
          <cell r="I24">
            <v>5156</v>
          </cell>
          <cell r="J24">
            <v>5188</v>
          </cell>
        </row>
        <row r="25">
          <cell r="A25" t="str">
            <v>04</v>
          </cell>
          <cell r="B25" t="str">
            <v>Skagit Valley</v>
          </cell>
          <cell r="C25">
            <v>3293</v>
          </cell>
          <cell r="D25">
            <v>3345</v>
          </cell>
          <cell r="E25">
            <v>4</v>
          </cell>
          <cell r="F25">
            <v>0</v>
          </cell>
          <cell r="G25">
            <v>139</v>
          </cell>
          <cell r="H25">
            <v>195</v>
          </cell>
          <cell r="I25">
            <v>3436</v>
          </cell>
          <cell r="J25">
            <v>3540</v>
          </cell>
        </row>
        <row r="26">
          <cell r="A26" t="str">
            <v>24</v>
          </cell>
          <cell r="B26" t="str">
            <v>South Puget Sound</v>
          </cell>
          <cell r="C26">
            <v>3044</v>
          </cell>
          <cell r="D26">
            <v>3136</v>
          </cell>
          <cell r="E26">
            <v>0</v>
          </cell>
          <cell r="F26">
            <v>0</v>
          </cell>
          <cell r="G26">
            <v>149</v>
          </cell>
          <cell r="H26">
            <v>117</v>
          </cell>
          <cell r="I26">
            <v>3193</v>
          </cell>
          <cell r="J26">
            <v>3253</v>
          </cell>
        </row>
        <row r="27">
          <cell r="A27" t="str">
            <v>17</v>
          </cell>
          <cell r="B27" t="str">
            <v>Spokane District</v>
          </cell>
          <cell r="C27">
            <v>12385</v>
          </cell>
          <cell r="D27">
            <v>12465</v>
          </cell>
          <cell r="E27">
            <v>5</v>
          </cell>
          <cell r="F27">
            <v>48</v>
          </cell>
          <cell r="G27">
            <v>270</v>
          </cell>
          <cell r="H27">
            <v>301</v>
          </cell>
          <cell r="I27">
            <v>12660</v>
          </cell>
          <cell r="J27">
            <v>12814</v>
          </cell>
        </row>
        <row r="28">
          <cell r="A28" t="str">
            <v>22</v>
          </cell>
          <cell r="B28" t="str">
            <v>Tacoma</v>
          </cell>
          <cell r="C28">
            <v>3846</v>
          </cell>
          <cell r="D28">
            <v>3893</v>
          </cell>
          <cell r="E28">
            <v>0</v>
          </cell>
          <cell r="F28">
            <v>0</v>
          </cell>
          <cell r="G28">
            <v>242</v>
          </cell>
          <cell r="H28">
            <v>275</v>
          </cell>
          <cell r="I28">
            <v>4088</v>
          </cell>
          <cell r="J28">
            <v>4168</v>
          </cell>
        </row>
        <row r="29">
          <cell r="A29" t="str">
            <v>20</v>
          </cell>
          <cell r="B29" t="str">
            <v>Walla Walla</v>
          </cell>
          <cell r="C29">
            <v>2473</v>
          </cell>
          <cell r="D29">
            <v>2491</v>
          </cell>
          <cell r="E29">
            <v>0</v>
          </cell>
          <cell r="F29">
            <v>0</v>
          </cell>
          <cell r="G29">
            <v>257</v>
          </cell>
          <cell r="H29">
            <v>279</v>
          </cell>
          <cell r="I29">
            <v>2730</v>
          </cell>
          <cell r="J29">
            <v>2770</v>
          </cell>
        </row>
        <row r="30">
          <cell r="A30" t="str">
            <v>15</v>
          </cell>
          <cell r="B30" t="str">
            <v>Wenatchee Valley</v>
          </cell>
          <cell r="C30">
            <v>2113</v>
          </cell>
          <cell r="D30">
            <v>2138</v>
          </cell>
          <cell r="E30">
            <v>0</v>
          </cell>
          <cell r="F30">
            <v>0</v>
          </cell>
          <cell r="G30">
            <v>127</v>
          </cell>
          <cell r="H30">
            <v>142</v>
          </cell>
          <cell r="I30">
            <v>2240</v>
          </cell>
          <cell r="J30">
            <v>2280</v>
          </cell>
        </row>
        <row r="31">
          <cell r="A31" t="str">
            <v>21</v>
          </cell>
          <cell r="B31" t="str">
            <v>Whatcom</v>
          </cell>
          <cell r="C31">
            <v>1920</v>
          </cell>
          <cell r="D31">
            <v>1993</v>
          </cell>
          <cell r="E31">
            <v>0</v>
          </cell>
          <cell r="F31">
            <v>0</v>
          </cell>
          <cell r="G31">
            <v>86</v>
          </cell>
          <cell r="H31">
            <v>41</v>
          </cell>
          <cell r="I31">
            <v>2006</v>
          </cell>
          <cell r="J31">
            <v>2034</v>
          </cell>
        </row>
        <row r="32">
          <cell r="A32" t="str">
            <v>16</v>
          </cell>
          <cell r="B32" t="str">
            <v>Yakima Valley</v>
          </cell>
          <cell r="C32">
            <v>3456</v>
          </cell>
          <cell r="D32">
            <v>3463</v>
          </cell>
          <cell r="E32">
            <v>0</v>
          </cell>
          <cell r="F32">
            <v>0</v>
          </cell>
          <cell r="G32">
            <v>87</v>
          </cell>
          <cell r="H32">
            <v>115</v>
          </cell>
          <cell r="I32">
            <v>3543</v>
          </cell>
          <cell r="J32">
            <v>3578</v>
          </cell>
        </row>
        <row r="33">
          <cell r="B33" t="str">
            <v>College Total</v>
          </cell>
          <cell r="C33">
            <v>117777</v>
          </cell>
          <cell r="D33">
            <v>119422</v>
          </cell>
          <cell r="E33">
            <v>275</v>
          </cell>
          <cell r="F33">
            <v>450</v>
          </cell>
          <cell r="G33">
            <v>5650</v>
          </cell>
          <cell r="H33">
            <v>6837</v>
          </cell>
          <cell r="I33">
            <v>123702</v>
          </cell>
          <cell r="J33">
            <v>126709</v>
          </cell>
        </row>
        <row r="34">
          <cell r="A34" t="str">
            <v>89</v>
          </cell>
          <cell r="B34" t="str">
            <v>State Board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550</v>
          </cell>
          <cell r="H34">
            <v>667</v>
          </cell>
          <cell r="I34">
            <v>550</v>
          </cell>
          <cell r="J34">
            <v>667</v>
          </cell>
        </row>
        <row r="35">
          <cell r="B35" t="str">
            <v>Total Allocation</v>
          </cell>
          <cell r="C35">
            <v>117777</v>
          </cell>
          <cell r="D35">
            <v>119422</v>
          </cell>
          <cell r="E35">
            <v>275</v>
          </cell>
          <cell r="F35">
            <v>450</v>
          </cell>
          <cell r="G35">
            <v>6200</v>
          </cell>
          <cell r="H35">
            <v>7504</v>
          </cell>
          <cell r="I35">
            <v>124252</v>
          </cell>
          <cell r="J35">
            <v>127376</v>
          </cell>
        </row>
        <row r="36">
          <cell r="A36" t="str">
            <v>R</v>
          </cell>
          <cell r="B36" t="str">
            <v>Reserve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16</v>
          </cell>
          <cell r="I36">
            <v>0</v>
          </cell>
          <cell r="J36">
            <v>16</v>
          </cell>
        </row>
        <row r="37">
          <cell r="B37" t="str">
            <v>System Total</v>
          </cell>
          <cell r="C37">
            <v>117777</v>
          </cell>
          <cell r="D37">
            <v>119422</v>
          </cell>
          <cell r="E37">
            <v>275</v>
          </cell>
          <cell r="F37">
            <v>450</v>
          </cell>
          <cell r="G37">
            <v>6200</v>
          </cell>
          <cell r="H37">
            <v>7520</v>
          </cell>
          <cell r="I37">
            <v>124252</v>
          </cell>
          <cell r="J37">
            <v>127392</v>
          </cell>
        </row>
      </sheetData>
      <sheetData sheetId="8" refreshError="1"/>
      <sheetData sheetId="9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385.85</v>
          </cell>
          <cell r="C3">
            <v>330.78333333333325</v>
          </cell>
          <cell r="D3">
            <v>55.066666666666769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K3" t="str">
            <v>01</v>
          </cell>
          <cell r="L3">
            <v>368.137</v>
          </cell>
          <cell r="M3">
            <v>329.47699999999998</v>
          </cell>
          <cell r="N3">
            <v>38.659999999999997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 t="str">
            <v>02</v>
          </cell>
          <cell r="B4">
            <v>349.92600000000004</v>
          </cell>
          <cell r="C4">
            <v>307.29933333333338</v>
          </cell>
          <cell r="D4">
            <v>42.626666666666694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K4" t="str">
            <v>02</v>
          </cell>
          <cell r="L4">
            <v>342.65899999999999</v>
          </cell>
          <cell r="M4">
            <v>307.51233333333334</v>
          </cell>
          <cell r="N4">
            <v>35.146666666666626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</row>
        <row r="5">
          <cell r="A5" t="str">
            <v>03</v>
          </cell>
          <cell r="B5">
            <v>1528.539</v>
          </cell>
          <cell r="C5">
            <v>1282.8256666666659</v>
          </cell>
          <cell r="D5">
            <v>91.580000000000069</v>
          </cell>
          <cell r="E5">
            <v>154.13333333333389</v>
          </cell>
          <cell r="F5">
            <v>0</v>
          </cell>
          <cell r="G5">
            <v>0</v>
          </cell>
          <cell r="H5">
            <v>0</v>
          </cell>
          <cell r="I5">
            <v>3.686666666666667</v>
          </cell>
          <cell r="K5" t="str">
            <v>03</v>
          </cell>
          <cell r="L5">
            <v>1539.13</v>
          </cell>
          <cell r="M5">
            <v>1332.53</v>
          </cell>
          <cell r="N5">
            <v>139.93333333333328</v>
          </cell>
          <cell r="O5">
            <v>66.666666666666885</v>
          </cell>
          <cell r="P5">
            <v>0</v>
          </cell>
          <cell r="Q5">
            <v>0</v>
          </cell>
          <cell r="R5">
            <v>0</v>
          </cell>
          <cell r="S5">
            <v>3.4533333333333331</v>
          </cell>
        </row>
        <row r="6">
          <cell r="A6" t="str">
            <v>04</v>
          </cell>
          <cell r="B6">
            <v>1127.115</v>
          </cell>
          <cell r="C6">
            <v>1041.6683333333333</v>
          </cell>
          <cell r="D6">
            <v>67.713333333333424</v>
          </cell>
          <cell r="E6">
            <v>17.733333333333331</v>
          </cell>
          <cell r="F6">
            <v>0</v>
          </cell>
          <cell r="G6">
            <v>0</v>
          </cell>
          <cell r="H6">
            <v>0</v>
          </cell>
          <cell r="I6">
            <v>1.58</v>
          </cell>
          <cell r="K6" t="str">
            <v>04</v>
          </cell>
          <cell r="L6">
            <v>1309.6580000000001</v>
          </cell>
          <cell r="M6">
            <v>1116.7046666666668</v>
          </cell>
          <cell r="N6">
            <v>179.32</v>
          </cell>
          <cell r="O6">
            <v>13.633333333333324</v>
          </cell>
          <cell r="P6">
            <v>0</v>
          </cell>
          <cell r="Q6">
            <v>0</v>
          </cell>
          <cell r="R6">
            <v>0</v>
          </cell>
          <cell r="S6">
            <v>1.72</v>
          </cell>
        </row>
        <row r="7">
          <cell r="A7" t="str">
            <v>05</v>
          </cell>
          <cell r="B7">
            <v>1582.9870000000001</v>
          </cell>
          <cell r="C7">
            <v>1381.9470000000003</v>
          </cell>
          <cell r="D7">
            <v>137.37333333333302</v>
          </cell>
          <cell r="E7">
            <v>63.666666666666785</v>
          </cell>
          <cell r="F7">
            <v>0</v>
          </cell>
          <cell r="G7">
            <v>0</v>
          </cell>
          <cell r="H7">
            <v>0</v>
          </cell>
          <cell r="I7">
            <v>0.44666666666666666</v>
          </cell>
          <cell r="K7" t="str">
            <v>05</v>
          </cell>
          <cell r="L7">
            <v>1627.07</v>
          </cell>
          <cell r="M7">
            <v>1384.003333333332</v>
          </cell>
          <cell r="N7">
            <v>216.73333333333468</v>
          </cell>
          <cell r="O7">
            <v>26.333333333333307</v>
          </cell>
          <cell r="P7">
            <v>0</v>
          </cell>
          <cell r="Q7">
            <v>0</v>
          </cell>
          <cell r="R7">
            <v>0</v>
          </cell>
          <cell r="S7">
            <v>0.48666666666666669</v>
          </cell>
        </row>
        <row r="8">
          <cell r="A8" t="str">
            <v>06</v>
          </cell>
          <cell r="B8">
            <v>4526.9369999999999</v>
          </cell>
          <cell r="C8">
            <v>4097.3636666666671</v>
          </cell>
          <cell r="D8">
            <v>360.90666666666647</v>
          </cell>
          <cell r="E8">
            <v>68.666666666666927</v>
          </cell>
          <cell r="F8">
            <v>0</v>
          </cell>
          <cell r="G8">
            <v>0</v>
          </cell>
          <cell r="H8">
            <v>0</v>
          </cell>
          <cell r="I8">
            <v>0.16666666666666666</v>
          </cell>
          <cell r="K8" t="str">
            <v>06</v>
          </cell>
          <cell r="L8">
            <v>5091.8240000000005</v>
          </cell>
          <cell r="M8">
            <v>4344.7039999999997</v>
          </cell>
          <cell r="N8">
            <v>627.18666666666786</v>
          </cell>
          <cell r="O8">
            <v>119.93333333333216</v>
          </cell>
          <cell r="P8">
            <v>0</v>
          </cell>
          <cell r="Q8">
            <v>0</v>
          </cell>
          <cell r="R8">
            <v>0</v>
          </cell>
          <cell r="S8">
            <v>6.6666666666666671E-3</v>
          </cell>
        </row>
        <row r="9">
          <cell r="A9" t="str">
            <v>07</v>
          </cell>
          <cell r="B9">
            <v>1518.731</v>
          </cell>
          <cell r="C9">
            <v>1428.4843333333333</v>
          </cell>
          <cell r="D9">
            <v>90.246666666666769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K9" t="str">
            <v>07</v>
          </cell>
          <cell r="L9">
            <v>1849.633</v>
          </cell>
          <cell r="M9">
            <v>1673.5329999999997</v>
          </cell>
          <cell r="N9">
            <v>176.1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A10" t="str">
            <v>08</v>
          </cell>
          <cell r="B10">
            <v>1885.373</v>
          </cell>
          <cell r="C10">
            <v>1720.2063333333333</v>
          </cell>
          <cell r="D10">
            <v>165.16666666666677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08</v>
          </cell>
          <cell r="L10">
            <v>2058.8830000000003</v>
          </cell>
          <cell r="M10">
            <v>1829.2896666666661</v>
          </cell>
          <cell r="N10">
            <v>229.59333333333421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09</v>
          </cell>
          <cell r="B11">
            <v>2341.2570000000001</v>
          </cell>
          <cell r="C11">
            <v>2235.1436666666668</v>
          </cell>
          <cell r="D11">
            <v>106.11333333333314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1.1399999999999999</v>
          </cell>
          <cell r="K11" t="str">
            <v>09</v>
          </cell>
          <cell r="L11">
            <v>2452.2890000000002</v>
          </cell>
          <cell r="M11">
            <v>2232.8223333333331</v>
          </cell>
          <cell r="N11">
            <v>219.46666666666721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A12" t="str">
            <v>10</v>
          </cell>
          <cell r="B12">
            <v>1680.972</v>
          </cell>
          <cell r="C12">
            <v>1557.1520000000003</v>
          </cell>
          <cell r="D12">
            <v>123.82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19.02</v>
          </cell>
          <cell r="K12" t="str">
            <v>10</v>
          </cell>
          <cell r="L12">
            <v>1964.933</v>
          </cell>
          <cell r="M12">
            <v>1655.1196666666679</v>
          </cell>
          <cell r="N12">
            <v>309.8133333333322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8.1333333333333329</v>
          </cell>
        </row>
        <row r="13">
          <cell r="A13" t="str">
            <v>11</v>
          </cell>
          <cell r="B13">
            <v>1800.5230000000001</v>
          </cell>
          <cell r="C13">
            <v>1683.1230000000005</v>
          </cell>
          <cell r="D13">
            <v>116.73333333333312</v>
          </cell>
          <cell r="E13">
            <v>0.66666666666666663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11</v>
          </cell>
          <cell r="L13">
            <v>2006.652</v>
          </cell>
          <cell r="M13">
            <v>1818.1853333333338</v>
          </cell>
          <cell r="N13">
            <v>188.46666666666636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A14" t="str">
            <v>12</v>
          </cell>
          <cell r="B14">
            <v>706.12400000000002</v>
          </cell>
          <cell r="C14">
            <v>641.57733333333317</v>
          </cell>
          <cell r="D14">
            <v>55.080000000000112</v>
          </cell>
          <cell r="E14">
            <v>9.466666666666665</v>
          </cell>
          <cell r="F14">
            <v>0</v>
          </cell>
          <cell r="G14">
            <v>0</v>
          </cell>
          <cell r="H14">
            <v>0</v>
          </cell>
          <cell r="I14">
            <v>0.26666666666666666</v>
          </cell>
          <cell r="K14" t="str">
            <v>12</v>
          </cell>
          <cell r="L14">
            <v>756.97300000000007</v>
          </cell>
          <cell r="M14">
            <v>664.75966666666659</v>
          </cell>
          <cell r="N14">
            <v>82.680000000000121</v>
          </cell>
          <cell r="O14">
            <v>9.5333333333333314</v>
          </cell>
          <cell r="P14">
            <v>0</v>
          </cell>
          <cell r="Q14">
            <v>0</v>
          </cell>
          <cell r="R14">
            <v>0</v>
          </cell>
          <cell r="S14">
            <v>1.0133333333333334</v>
          </cell>
        </row>
        <row r="15">
          <cell r="A15" t="str">
            <v>13</v>
          </cell>
          <cell r="B15">
            <v>723.29</v>
          </cell>
          <cell r="C15">
            <v>661.74333333333311</v>
          </cell>
          <cell r="D15">
            <v>60.08000000000014</v>
          </cell>
          <cell r="E15">
            <v>1.4666666666666666</v>
          </cell>
          <cell r="F15">
            <v>0</v>
          </cell>
          <cell r="G15">
            <v>0</v>
          </cell>
          <cell r="H15">
            <v>0</v>
          </cell>
          <cell r="I15">
            <v>0.37333333333333335</v>
          </cell>
          <cell r="K15" t="str">
            <v>13</v>
          </cell>
          <cell r="L15">
            <v>728.05100000000004</v>
          </cell>
          <cell r="M15">
            <v>559.13099999999997</v>
          </cell>
          <cell r="N15">
            <v>164.0533333333334</v>
          </cell>
          <cell r="O15">
            <v>4.8666666666666671</v>
          </cell>
          <cell r="P15">
            <v>0</v>
          </cell>
          <cell r="Q15">
            <v>0</v>
          </cell>
          <cell r="R15">
            <v>0</v>
          </cell>
          <cell r="S15">
            <v>0.89333333333333342</v>
          </cell>
        </row>
        <row r="16">
          <cell r="A16" t="str">
            <v>14</v>
          </cell>
          <cell r="B16">
            <v>1970.481</v>
          </cell>
          <cell r="C16">
            <v>1840.2476666666664</v>
          </cell>
          <cell r="D16">
            <v>129.16666666666691</v>
          </cell>
          <cell r="E16">
            <v>1.0666666666666667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14</v>
          </cell>
          <cell r="L16">
            <v>2344.413</v>
          </cell>
          <cell r="M16">
            <v>2055.8663333333357</v>
          </cell>
          <cell r="N16">
            <v>288.54666666666446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A17" t="str">
            <v>15</v>
          </cell>
          <cell r="B17">
            <v>557.97699999999998</v>
          </cell>
          <cell r="C17">
            <v>512.75699999999995</v>
          </cell>
          <cell r="D17">
            <v>42.953333333333347</v>
          </cell>
          <cell r="E17">
            <v>2.2666666666666671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639.51700000000005</v>
          </cell>
          <cell r="M17">
            <v>600.18366666666668</v>
          </cell>
          <cell r="N17">
            <v>38.266666666666659</v>
          </cell>
          <cell r="O17">
            <v>1.0666666666666667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16</v>
          </cell>
          <cell r="B18">
            <v>874.64400000000001</v>
          </cell>
          <cell r="C18">
            <v>805.35733333333326</v>
          </cell>
          <cell r="D18">
            <v>51.620000000000104</v>
          </cell>
          <cell r="E18">
            <v>17.666666666666671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16</v>
          </cell>
          <cell r="L18">
            <v>1010.883</v>
          </cell>
          <cell r="M18">
            <v>913.56299999999987</v>
          </cell>
          <cell r="N18">
            <v>97.320000000000107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 t="str">
            <v>17</v>
          </cell>
          <cell r="B19">
            <v>3662.2430000000004</v>
          </cell>
          <cell r="C19">
            <v>3516.9229999999998</v>
          </cell>
          <cell r="D19">
            <v>134.67333333333335</v>
          </cell>
          <cell r="E19">
            <v>10.646666666666672</v>
          </cell>
          <cell r="F19">
            <v>0</v>
          </cell>
          <cell r="G19">
            <v>0</v>
          </cell>
          <cell r="H19">
            <v>0</v>
          </cell>
          <cell r="I19">
            <v>2.42</v>
          </cell>
          <cell r="K19" t="str">
            <v>17</v>
          </cell>
          <cell r="L19">
            <v>3428.9810000000002</v>
          </cell>
          <cell r="M19">
            <v>3281.6076666666668</v>
          </cell>
          <cell r="N19">
            <v>136.04666666666674</v>
          </cell>
          <cell r="O19">
            <v>11.326666666666679</v>
          </cell>
          <cell r="P19">
            <v>0</v>
          </cell>
          <cell r="Q19">
            <v>0</v>
          </cell>
          <cell r="R19">
            <v>0</v>
          </cell>
          <cell r="S19">
            <v>0.67333333333333334</v>
          </cell>
        </row>
        <row r="20">
          <cell r="A20" t="str">
            <v>18</v>
          </cell>
          <cell r="B20">
            <v>308.92599999999999</v>
          </cell>
          <cell r="C20">
            <v>297.26599999999996</v>
          </cell>
          <cell r="D20">
            <v>11.66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str">
            <v>18</v>
          </cell>
          <cell r="L20">
            <v>312.11200000000002</v>
          </cell>
          <cell r="M20">
            <v>297.14533333333338</v>
          </cell>
          <cell r="N20">
            <v>14.966666666666667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 t="str">
            <v>19</v>
          </cell>
          <cell r="B21">
            <v>1459.604</v>
          </cell>
          <cell r="C21">
            <v>1343.4440000000002</v>
          </cell>
          <cell r="D21">
            <v>111.96</v>
          </cell>
          <cell r="E21">
            <v>4.2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19</v>
          </cell>
          <cell r="L21">
            <v>1483.0530000000001</v>
          </cell>
          <cell r="M21">
            <v>1308.9463333333335</v>
          </cell>
          <cell r="N21">
            <v>166.50666666666658</v>
          </cell>
          <cell r="O21">
            <v>7.6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 t="str">
            <v>20</v>
          </cell>
          <cell r="B22">
            <v>697.12700000000007</v>
          </cell>
          <cell r="C22">
            <v>644.22699999999998</v>
          </cell>
          <cell r="D22">
            <v>52.900000000000084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20</v>
          </cell>
          <cell r="L22">
            <v>675.20400000000006</v>
          </cell>
          <cell r="M22">
            <v>616.51733333333334</v>
          </cell>
          <cell r="N22">
            <v>58.686666666666746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1.4666666666666666</v>
          </cell>
        </row>
        <row r="23">
          <cell r="A23" t="str">
            <v>21</v>
          </cell>
          <cell r="B23">
            <v>28.242000000000001</v>
          </cell>
          <cell r="C23">
            <v>28.108666666666668</v>
          </cell>
          <cell r="D23">
            <v>0.13333333333333333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21</v>
          </cell>
          <cell r="L23">
            <v>27.222000000000001</v>
          </cell>
          <cell r="M23">
            <v>26.755333333333336</v>
          </cell>
          <cell r="N23">
            <v>0.46666666666666667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 t="str">
            <v>22</v>
          </cell>
          <cell r="B24">
            <v>1489.694</v>
          </cell>
          <cell r="C24">
            <v>1370.5473333333337</v>
          </cell>
          <cell r="D24">
            <v>119.14666666666629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22</v>
          </cell>
          <cell r="L24">
            <v>1783.578</v>
          </cell>
          <cell r="M24">
            <v>1622.9579999999999</v>
          </cell>
          <cell r="N24">
            <v>160.62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3.9666666666666686</v>
          </cell>
        </row>
        <row r="25">
          <cell r="A25" t="str">
            <v>23</v>
          </cell>
          <cell r="B25">
            <v>1584.8890000000001</v>
          </cell>
          <cell r="C25">
            <v>1461.9023333333337</v>
          </cell>
          <cell r="D25">
            <v>122.98666666666638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23</v>
          </cell>
          <cell r="L25">
            <v>1730.125</v>
          </cell>
          <cell r="M25">
            <v>1482.9449999999999</v>
          </cell>
          <cell r="N25">
            <v>247.1800000000008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A26" t="str">
            <v>24</v>
          </cell>
          <cell r="B26">
            <v>852.00400000000002</v>
          </cell>
          <cell r="C26">
            <v>819.90400000000011</v>
          </cell>
          <cell r="D26">
            <v>29.8</v>
          </cell>
          <cell r="E26">
            <v>2.2999999999999998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898.99900000000002</v>
          </cell>
          <cell r="M26">
            <v>845.13233333333324</v>
          </cell>
          <cell r="N26">
            <v>52.66666666666675</v>
          </cell>
          <cell r="O26">
            <v>1.2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25</v>
          </cell>
          <cell r="B27">
            <v>367.49400000000003</v>
          </cell>
          <cell r="C27">
            <v>338.07400000000007</v>
          </cell>
          <cell r="D27">
            <v>9.6533333333333324</v>
          </cell>
          <cell r="E27">
            <v>19.766666666666669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25</v>
          </cell>
          <cell r="L27">
            <v>350.11600000000004</v>
          </cell>
          <cell r="M27">
            <v>285.46266666666673</v>
          </cell>
          <cell r="N27">
            <v>51.533333333333282</v>
          </cell>
          <cell r="O27">
            <v>13.12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A28" t="str">
            <v>26</v>
          </cell>
          <cell r="B28">
            <v>1160.739</v>
          </cell>
          <cell r="C28">
            <v>1047.0256666666667</v>
          </cell>
          <cell r="D28">
            <v>113.71333333333337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26</v>
          </cell>
          <cell r="L28">
            <v>1380.6570000000002</v>
          </cell>
          <cell r="M28">
            <v>1095.5703333333336</v>
          </cell>
          <cell r="N28">
            <v>285.08666666666664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8.666666666666667E-2</v>
          </cell>
        </row>
        <row r="29">
          <cell r="A29" t="str">
            <v>27</v>
          </cell>
          <cell r="B29">
            <v>1057.7260000000001</v>
          </cell>
          <cell r="C29">
            <v>886.11266666666745</v>
          </cell>
          <cell r="D29">
            <v>97.820000000000078</v>
          </cell>
          <cell r="E29">
            <v>73.793333333332612</v>
          </cell>
          <cell r="F29">
            <v>0</v>
          </cell>
          <cell r="G29">
            <v>0</v>
          </cell>
          <cell r="H29">
            <v>0</v>
          </cell>
          <cell r="I29">
            <v>0.68</v>
          </cell>
          <cell r="K29" t="str">
            <v>27</v>
          </cell>
          <cell r="L29">
            <v>1146.328</v>
          </cell>
          <cell r="M29">
            <v>918.67466666666746</v>
          </cell>
          <cell r="N29">
            <v>150.64666666666668</v>
          </cell>
          <cell r="O29">
            <v>77.006666666665836</v>
          </cell>
          <cell r="P29">
            <v>0</v>
          </cell>
          <cell r="Q29">
            <v>0</v>
          </cell>
          <cell r="R29">
            <v>0</v>
          </cell>
          <cell r="S29">
            <v>2.4666666666666668</v>
          </cell>
        </row>
        <row r="30">
          <cell r="A30" t="str">
            <v>28</v>
          </cell>
          <cell r="B30">
            <v>1962.7570000000001</v>
          </cell>
          <cell r="C30">
            <v>1823.3970000000002</v>
          </cell>
          <cell r="D30">
            <v>102.95333333333332</v>
          </cell>
          <cell r="E30">
            <v>36.406666666666624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2076.12</v>
          </cell>
          <cell r="M30">
            <v>1801.8466666666668</v>
          </cell>
          <cell r="N30">
            <v>223.12</v>
          </cell>
          <cell r="O30">
            <v>51.153333333333265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2295.6840000000002</v>
          </cell>
          <cell r="C31">
            <v>2088.6239999999998</v>
          </cell>
          <cell r="D31">
            <v>206.30666666666667</v>
          </cell>
          <cell r="E31">
            <v>0.75333333333333341</v>
          </cell>
          <cell r="F31">
            <v>0</v>
          </cell>
          <cell r="G31">
            <v>0</v>
          </cell>
          <cell r="H31">
            <v>0</v>
          </cell>
          <cell r="I31">
            <v>52.046666666666589</v>
          </cell>
          <cell r="K31" t="str">
            <v>29</v>
          </cell>
          <cell r="L31">
            <v>2544.5820000000003</v>
          </cell>
          <cell r="M31">
            <v>1981.6419999999989</v>
          </cell>
          <cell r="N31">
            <v>562.80666666666798</v>
          </cell>
          <cell r="O31">
            <v>0.13333333333333333</v>
          </cell>
          <cell r="P31">
            <v>0</v>
          </cell>
          <cell r="Q31">
            <v>0</v>
          </cell>
          <cell r="R31">
            <v>0</v>
          </cell>
          <cell r="S31">
            <v>40.32</v>
          </cell>
        </row>
        <row r="32">
          <cell r="A32" t="str">
            <v>30</v>
          </cell>
          <cell r="B32">
            <v>332.09300000000002</v>
          </cell>
          <cell r="C32">
            <v>298.29300000000006</v>
          </cell>
          <cell r="D32">
            <v>33.799999999999997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413.34500000000003</v>
          </cell>
          <cell r="M32">
            <v>370.63833333333332</v>
          </cell>
          <cell r="N32">
            <v>42.706666666666706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</sheetData>
      <sheetData sheetId="10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1505.21</v>
          </cell>
          <cell r="C3">
            <v>1298.51</v>
          </cell>
          <cell r="D3">
            <v>206.70000000000056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0.44666666666666666</v>
          </cell>
          <cell r="K3" t="str">
            <v>01</v>
          </cell>
          <cell r="L3">
            <v>1581.3620000000001</v>
          </cell>
          <cell r="M3">
            <v>1366.428666666666</v>
          </cell>
          <cell r="N3">
            <v>214.93333333333391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0.40666666666666668</v>
          </cell>
        </row>
        <row r="4">
          <cell r="A4" t="str">
            <v>02</v>
          </cell>
          <cell r="B4">
            <v>1763.489</v>
          </cell>
          <cell r="C4">
            <v>1580.3423333333335</v>
          </cell>
          <cell r="D4">
            <v>179.41333333333313</v>
          </cell>
          <cell r="E4">
            <v>3.7333333333333329</v>
          </cell>
          <cell r="F4">
            <v>0</v>
          </cell>
          <cell r="G4">
            <v>0</v>
          </cell>
          <cell r="H4">
            <v>0</v>
          </cell>
          <cell r="I4">
            <v>3.1066666666666669</v>
          </cell>
          <cell r="K4" t="str">
            <v>02</v>
          </cell>
          <cell r="L4">
            <v>1629.4090000000001</v>
          </cell>
          <cell r="M4">
            <v>1448.7023333333334</v>
          </cell>
          <cell r="N4">
            <v>176.44</v>
          </cell>
          <cell r="O4">
            <v>4.2666666666666666</v>
          </cell>
          <cell r="P4">
            <v>0</v>
          </cell>
          <cell r="Q4">
            <v>0</v>
          </cell>
          <cell r="R4">
            <v>0</v>
          </cell>
          <cell r="S4">
            <v>8.98</v>
          </cell>
        </row>
        <row r="5">
          <cell r="A5" t="str">
            <v>03</v>
          </cell>
          <cell r="B5">
            <v>4103.1329999999998</v>
          </cell>
          <cell r="C5">
            <v>3567.2930000000074</v>
          </cell>
          <cell r="D5">
            <v>166.30666666666676</v>
          </cell>
          <cell r="E5">
            <v>369.5333333333254</v>
          </cell>
          <cell r="F5">
            <v>0</v>
          </cell>
          <cell r="G5">
            <v>0</v>
          </cell>
          <cell r="H5">
            <v>0</v>
          </cell>
          <cell r="I5">
            <v>3.2866666666666662</v>
          </cell>
          <cell r="K5" t="str">
            <v>03</v>
          </cell>
          <cell r="L5">
            <v>4214.9390000000003</v>
          </cell>
          <cell r="M5">
            <v>3540.3790000000081</v>
          </cell>
          <cell r="N5">
            <v>257.82666666666751</v>
          </cell>
          <cell r="O5">
            <v>416.7333333333238</v>
          </cell>
          <cell r="P5">
            <v>0</v>
          </cell>
          <cell r="Q5">
            <v>0</v>
          </cell>
          <cell r="R5">
            <v>0</v>
          </cell>
          <cell r="S5">
            <v>5.6666666666666679</v>
          </cell>
        </row>
        <row r="6">
          <cell r="A6" t="str">
            <v>04</v>
          </cell>
          <cell r="B6">
            <v>3200.9380000000001</v>
          </cell>
          <cell r="C6">
            <v>3032.704666666667</v>
          </cell>
          <cell r="D6">
            <v>128.30000000000001</v>
          </cell>
          <cell r="E6">
            <v>39.933333333333344</v>
          </cell>
          <cell r="F6">
            <v>0</v>
          </cell>
          <cell r="G6">
            <v>0</v>
          </cell>
          <cell r="H6">
            <v>0</v>
          </cell>
          <cell r="I6">
            <v>2.193333333333332</v>
          </cell>
          <cell r="K6" t="str">
            <v>04</v>
          </cell>
          <cell r="L6">
            <v>3451.6210000000001</v>
          </cell>
          <cell r="M6">
            <v>3075.3210000000026</v>
          </cell>
          <cell r="N6">
            <v>337.56666666666405</v>
          </cell>
          <cell r="O6">
            <v>38.733333333333363</v>
          </cell>
          <cell r="P6">
            <v>0</v>
          </cell>
          <cell r="Q6">
            <v>0</v>
          </cell>
          <cell r="R6">
            <v>0</v>
          </cell>
          <cell r="S6">
            <v>0.72666666666666679</v>
          </cell>
        </row>
        <row r="7">
          <cell r="A7" t="str">
            <v>05</v>
          </cell>
          <cell r="B7">
            <v>4072.0260000000003</v>
          </cell>
          <cell r="C7">
            <v>3788.7726666666663</v>
          </cell>
          <cell r="D7">
            <v>183.55333333333414</v>
          </cell>
          <cell r="E7">
            <v>99.7</v>
          </cell>
          <cell r="F7">
            <v>0</v>
          </cell>
          <cell r="G7">
            <v>0</v>
          </cell>
          <cell r="H7">
            <v>0</v>
          </cell>
          <cell r="I7">
            <v>0.24</v>
          </cell>
          <cell r="K7" t="str">
            <v>05</v>
          </cell>
          <cell r="L7">
            <v>4366.143</v>
          </cell>
          <cell r="M7">
            <v>3912.1763333333361</v>
          </cell>
          <cell r="N7">
            <v>341.66666666666453</v>
          </cell>
          <cell r="O7">
            <v>112.3</v>
          </cell>
          <cell r="P7">
            <v>0</v>
          </cell>
          <cell r="Q7">
            <v>0</v>
          </cell>
          <cell r="R7">
            <v>0</v>
          </cell>
          <cell r="S7">
            <v>1.3933333333333335</v>
          </cell>
        </row>
        <row r="8">
          <cell r="A8" t="str">
            <v>06</v>
          </cell>
          <cell r="B8">
            <v>12957.704</v>
          </cell>
          <cell r="C8">
            <v>11355.323999999973</v>
          </cell>
          <cell r="D8">
            <v>669.58000000000197</v>
          </cell>
          <cell r="E8">
            <v>932.80000000002462</v>
          </cell>
          <cell r="F8">
            <v>0</v>
          </cell>
          <cell r="G8">
            <v>0</v>
          </cell>
          <cell r="H8">
            <v>0</v>
          </cell>
          <cell r="I8">
            <v>5.6133333333333333</v>
          </cell>
          <cell r="K8" t="str">
            <v>06</v>
          </cell>
          <cell r="L8">
            <v>13548.992</v>
          </cell>
          <cell r="M8">
            <v>11599.285333333301</v>
          </cell>
          <cell r="N8">
            <v>949.67999999999836</v>
          </cell>
          <cell r="O8">
            <v>1000.0266666667097</v>
          </cell>
          <cell r="P8">
            <v>0</v>
          </cell>
          <cell r="Q8">
            <v>0</v>
          </cell>
          <cell r="R8">
            <v>0</v>
          </cell>
          <cell r="S8">
            <v>3.26</v>
          </cell>
        </row>
        <row r="9">
          <cell r="A9" t="str">
            <v>07</v>
          </cell>
          <cell r="B9">
            <v>4792.7</v>
          </cell>
          <cell r="C9">
            <v>4633.46</v>
          </cell>
          <cell r="D9">
            <v>159.24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1.1599999999999999</v>
          </cell>
          <cell r="K9" t="str">
            <v>07</v>
          </cell>
          <cell r="L9">
            <v>5106.3969999999999</v>
          </cell>
          <cell r="M9">
            <v>4830.5436666666674</v>
          </cell>
          <cell r="N9">
            <v>275.8533333333333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0.38666666666666666</v>
          </cell>
        </row>
        <row r="10">
          <cell r="A10" t="str">
            <v>08</v>
          </cell>
          <cell r="B10">
            <v>7309.375</v>
          </cell>
          <cell r="C10">
            <v>6981.3683333333347</v>
          </cell>
          <cell r="D10">
            <v>328.00666666666541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K10" t="str">
            <v>08</v>
          </cell>
          <cell r="L10">
            <v>7683.9120000000003</v>
          </cell>
          <cell r="M10">
            <v>7254.552000000007</v>
          </cell>
          <cell r="N10">
            <v>429.35999999999319</v>
          </cell>
          <cell r="O10">
            <v>0</v>
          </cell>
          <cell r="P10">
            <v>763.14666666668165</v>
          </cell>
          <cell r="Q10">
            <v>746.21333333334826</v>
          </cell>
          <cell r="R10">
            <v>16.933333333333341</v>
          </cell>
          <cell r="S10">
            <v>6.6666666666666671E-3</v>
          </cell>
        </row>
        <row r="11">
          <cell r="A11" t="str">
            <v>09</v>
          </cell>
          <cell r="B11">
            <v>5280.9580000000005</v>
          </cell>
          <cell r="C11">
            <v>5077.3313333333335</v>
          </cell>
          <cell r="D11">
            <v>197.69333333333392</v>
          </cell>
          <cell r="E11">
            <v>5.9333333333333336</v>
          </cell>
          <cell r="F11">
            <v>0</v>
          </cell>
          <cell r="G11">
            <v>0</v>
          </cell>
          <cell r="H11">
            <v>0</v>
          </cell>
          <cell r="I11">
            <v>1.66</v>
          </cell>
          <cell r="K11" t="str">
            <v>09</v>
          </cell>
          <cell r="L11">
            <v>5371.98</v>
          </cell>
          <cell r="M11">
            <v>5011.3533333333362</v>
          </cell>
          <cell r="N11">
            <v>348.6266666666636</v>
          </cell>
          <cell r="O11">
            <v>12</v>
          </cell>
          <cell r="P11">
            <v>0</v>
          </cell>
          <cell r="Q11">
            <v>0</v>
          </cell>
          <cell r="R11">
            <v>0</v>
          </cell>
          <cell r="S11">
            <v>7.3333333333333334E-2</v>
          </cell>
        </row>
        <row r="12">
          <cell r="A12" t="str">
            <v>10</v>
          </cell>
          <cell r="B12">
            <v>4819.393</v>
          </cell>
          <cell r="C12">
            <v>4579.4529999999986</v>
          </cell>
          <cell r="D12">
            <v>239.94000000000182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49.613333333333308</v>
          </cell>
          <cell r="K12" t="str">
            <v>10</v>
          </cell>
          <cell r="L12">
            <v>4999.3530000000001</v>
          </cell>
          <cell r="M12">
            <v>4502.4596666666775</v>
          </cell>
          <cell r="N12">
            <v>496.893333333322</v>
          </cell>
          <cell r="O12">
            <v>0</v>
          </cell>
          <cell r="P12">
            <v>335.63999999999794</v>
          </cell>
          <cell r="Q12">
            <v>327.63999999999794</v>
          </cell>
          <cell r="R12">
            <v>8</v>
          </cell>
          <cell r="S12">
            <v>17.986666666666647</v>
          </cell>
        </row>
        <row r="13">
          <cell r="A13" t="str">
            <v>11</v>
          </cell>
          <cell r="B13">
            <v>4928.3160000000007</v>
          </cell>
          <cell r="C13">
            <v>4592.3160000000007</v>
          </cell>
          <cell r="D13">
            <v>235.06666666666672</v>
          </cell>
          <cell r="E13">
            <v>100.93333333333347</v>
          </cell>
          <cell r="F13">
            <v>0</v>
          </cell>
          <cell r="G13">
            <v>0</v>
          </cell>
          <cell r="H13">
            <v>0</v>
          </cell>
          <cell r="I13">
            <v>0.86</v>
          </cell>
          <cell r="K13" t="str">
            <v>11</v>
          </cell>
          <cell r="L13">
            <v>5120.6890000000003</v>
          </cell>
          <cell r="M13">
            <v>4700.2556666666642</v>
          </cell>
          <cell r="N13">
            <v>333.900000000001</v>
          </cell>
          <cell r="O13">
            <v>86.533333333333445</v>
          </cell>
          <cell r="P13">
            <v>0</v>
          </cell>
          <cell r="Q13">
            <v>0</v>
          </cell>
          <cell r="R13">
            <v>0</v>
          </cell>
          <cell r="S13">
            <v>1.1066666666666667</v>
          </cell>
        </row>
        <row r="14">
          <cell r="A14" t="str">
            <v>12</v>
          </cell>
          <cell r="B14">
            <v>1942.0150000000001</v>
          </cell>
          <cell r="C14">
            <v>1818.9416666666671</v>
          </cell>
          <cell r="D14">
            <v>114.4733333333332</v>
          </cell>
          <cell r="E14">
            <v>8.6</v>
          </cell>
          <cell r="F14">
            <v>0</v>
          </cell>
          <cell r="G14">
            <v>0</v>
          </cell>
          <cell r="H14">
            <v>0</v>
          </cell>
          <cell r="I14">
            <v>2.4266666666666663</v>
          </cell>
          <cell r="K14" t="str">
            <v>12</v>
          </cell>
          <cell r="L14">
            <v>1982.35</v>
          </cell>
          <cell r="M14">
            <v>1805.4366666666667</v>
          </cell>
          <cell r="N14">
            <v>168.78</v>
          </cell>
          <cell r="O14">
            <v>8.1333333333333364</v>
          </cell>
          <cell r="P14">
            <v>0</v>
          </cell>
          <cell r="Q14">
            <v>0</v>
          </cell>
          <cell r="R14">
            <v>0</v>
          </cell>
          <cell r="S14">
            <v>1.6333333333333335</v>
          </cell>
        </row>
        <row r="15">
          <cell r="A15" t="str">
            <v>13</v>
          </cell>
          <cell r="B15">
            <v>2338.3670000000002</v>
          </cell>
          <cell r="C15">
            <v>2134.4403333333335</v>
          </cell>
          <cell r="D15">
            <v>110.06</v>
          </cell>
          <cell r="E15">
            <v>93.866666666666632</v>
          </cell>
          <cell r="F15">
            <v>0</v>
          </cell>
          <cell r="G15">
            <v>0</v>
          </cell>
          <cell r="H15">
            <v>0</v>
          </cell>
          <cell r="I15">
            <v>6.946666666666669</v>
          </cell>
          <cell r="K15" t="str">
            <v>13</v>
          </cell>
          <cell r="L15">
            <v>2465.4520000000002</v>
          </cell>
          <cell r="M15">
            <v>2142.2919999999999</v>
          </cell>
          <cell r="N15">
            <v>262.76</v>
          </cell>
          <cell r="O15">
            <v>60.400000000000084</v>
          </cell>
          <cell r="P15">
            <v>0</v>
          </cell>
          <cell r="Q15">
            <v>0</v>
          </cell>
          <cell r="R15">
            <v>0</v>
          </cell>
          <cell r="S15">
            <v>5.3066666666666666</v>
          </cell>
        </row>
        <row r="16">
          <cell r="A16" t="str">
            <v>14</v>
          </cell>
          <cell r="B16">
            <v>5825.08</v>
          </cell>
          <cell r="C16">
            <v>5515.4466666666676</v>
          </cell>
          <cell r="D16">
            <v>271.89999999999861</v>
          </cell>
          <cell r="E16">
            <v>37.733333333333313</v>
          </cell>
          <cell r="F16">
            <v>400.2666666666583</v>
          </cell>
          <cell r="G16">
            <v>397.73333333332494</v>
          </cell>
          <cell r="H16">
            <v>2.5333333333333337</v>
          </cell>
          <cell r="I16">
            <v>0.2</v>
          </cell>
          <cell r="K16" t="str">
            <v>14</v>
          </cell>
          <cell r="L16">
            <v>6389.2039999999997</v>
          </cell>
          <cell r="M16">
            <v>5885.1706666666769</v>
          </cell>
          <cell r="N16">
            <v>460.09999999998985</v>
          </cell>
          <cell r="O16">
            <v>43.933333333333358</v>
          </cell>
          <cell r="P16">
            <v>1120.0666666667219</v>
          </cell>
          <cell r="Q16">
            <v>1110.2000000000553</v>
          </cell>
          <cell r="R16">
            <v>9.8666666666666654</v>
          </cell>
          <cell r="S16">
            <v>0</v>
          </cell>
        </row>
        <row r="17">
          <cell r="A17" t="str">
            <v>15</v>
          </cell>
          <cell r="B17">
            <v>2233.0149999999999</v>
          </cell>
          <cell r="C17">
            <v>2076.2550000000001</v>
          </cell>
          <cell r="D17">
            <v>143</v>
          </cell>
          <cell r="E17">
            <v>13.76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2376.4679999999998</v>
          </cell>
          <cell r="M17">
            <v>2252.8013333333338</v>
          </cell>
          <cell r="N17">
            <v>119.06666666666648</v>
          </cell>
          <cell r="O17">
            <v>4.5999999999999996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 t="str">
            <v>16</v>
          </cell>
          <cell r="B18">
            <v>3631.1130000000003</v>
          </cell>
          <cell r="C18">
            <v>3503.4530000000004</v>
          </cell>
          <cell r="D18">
            <v>126.06</v>
          </cell>
          <cell r="E18">
            <v>1.6</v>
          </cell>
          <cell r="F18">
            <v>0</v>
          </cell>
          <cell r="G18">
            <v>0</v>
          </cell>
          <cell r="H18">
            <v>0</v>
          </cell>
          <cell r="I18">
            <v>2.2933333333333339</v>
          </cell>
          <cell r="K18" t="str">
            <v>16</v>
          </cell>
          <cell r="L18">
            <v>3955.837</v>
          </cell>
          <cell r="M18">
            <v>3743.8903333333319</v>
          </cell>
          <cell r="N18">
            <v>211.94666666666751</v>
          </cell>
          <cell r="O18">
            <v>0</v>
          </cell>
          <cell r="P18">
            <v>368.01333333332849</v>
          </cell>
          <cell r="Q18">
            <v>362.41333333332847</v>
          </cell>
          <cell r="R18">
            <v>5.6</v>
          </cell>
          <cell r="S18">
            <v>1.4333333333333333</v>
          </cell>
        </row>
        <row r="19">
          <cell r="A19" t="str">
            <v>17</v>
          </cell>
          <cell r="B19">
            <v>12585.545</v>
          </cell>
          <cell r="C19">
            <v>11977.645</v>
          </cell>
          <cell r="D19">
            <v>405.20666666666727</v>
          </cell>
          <cell r="E19">
            <v>202.69333333333279</v>
          </cell>
          <cell r="F19">
            <v>720.45333333332587</v>
          </cell>
          <cell r="G19">
            <v>710.23333333332585</v>
          </cell>
          <cell r="H19">
            <v>10.220000000000001</v>
          </cell>
          <cell r="I19">
            <v>5.9333333333333336</v>
          </cell>
          <cell r="K19" t="str">
            <v>17</v>
          </cell>
          <cell r="L19">
            <v>12560.54</v>
          </cell>
          <cell r="M19">
            <v>11964.14</v>
          </cell>
          <cell r="N19">
            <v>421.93999999999858</v>
          </cell>
          <cell r="O19">
            <v>174.46</v>
          </cell>
          <cell r="P19">
            <v>530.58666666666772</v>
          </cell>
          <cell r="Q19">
            <v>520.56666666666774</v>
          </cell>
          <cell r="R19">
            <v>10.02</v>
          </cell>
          <cell r="S19">
            <v>4.7933333333333339</v>
          </cell>
        </row>
        <row r="20">
          <cell r="A20" t="str">
            <v>18</v>
          </cell>
          <cell r="B20">
            <v>1515.636</v>
          </cell>
          <cell r="C20">
            <v>1461.2826666666665</v>
          </cell>
          <cell r="D20">
            <v>54.353333333333367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0.48</v>
          </cell>
          <cell r="K20" t="str">
            <v>18</v>
          </cell>
          <cell r="L20">
            <v>1516.9659999999999</v>
          </cell>
          <cell r="M20">
            <v>1438.2326666666665</v>
          </cell>
          <cell r="N20">
            <v>77.766666666666779</v>
          </cell>
          <cell r="O20">
            <v>0.96666666666666667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A21" t="str">
            <v>19</v>
          </cell>
          <cell r="B21">
            <v>4214.3910000000005</v>
          </cell>
          <cell r="C21">
            <v>3890.9643333333333</v>
          </cell>
          <cell r="D21">
            <v>201.20666666666676</v>
          </cell>
          <cell r="E21">
            <v>122.22</v>
          </cell>
          <cell r="F21">
            <v>0</v>
          </cell>
          <cell r="G21">
            <v>0</v>
          </cell>
          <cell r="H21">
            <v>0</v>
          </cell>
          <cell r="I21">
            <v>0.34666666666666668</v>
          </cell>
          <cell r="K21" t="str">
            <v>19</v>
          </cell>
          <cell r="L21">
            <v>4220.6729999999998</v>
          </cell>
          <cell r="M21">
            <v>3780.8930000000032</v>
          </cell>
          <cell r="N21">
            <v>318.72666666666407</v>
          </cell>
          <cell r="O21">
            <v>121.05333333333346</v>
          </cell>
          <cell r="P21">
            <v>0</v>
          </cell>
          <cell r="Q21">
            <v>0</v>
          </cell>
          <cell r="R21">
            <v>0</v>
          </cell>
          <cell r="S21">
            <v>0.68</v>
          </cell>
        </row>
        <row r="22">
          <cell r="A22" t="str">
            <v>20</v>
          </cell>
          <cell r="B22">
            <v>2820.884</v>
          </cell>
          <cell r="C22">
            <v>2586.1440000000002</v>
          </cell>
          <cell r="D22">
            <v>234.74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18.013333333333332</v>
          </cell>
          <cell r="K22" t="str">
            <v>20</v>
          </cell>
          <cell r="L22">
            <v>2773.761</v>
          </cell>
          <cell r="M22">
            <v>2569.967666666666</v>
          </cell>
          <cell r="N22">
            <v>203.79333333333403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15.513333333333334</v>
          </cell>
        </row>
        <row r="23">
          <cell r="A23" t="str">
            <v>21</v>
          </cell>
          <cell r="B23">
            <v>2620.9870000000001</v>
          </cell>
          <cell r="C23">
            <v>2583.0203333333334</v>
          </cell>
          <cell r="D23">
            <v>37.966666666666626</v>
          </cell>
          <cell r="E23">
            <v>0</v>
          </cell>
          <cell r="F23">
            <v>555.15999999999258</v>
          </cell>
          <cell r="G23">
            <v>553.12666666665928</v>
          </cell>
          <cell r="H23">
            <v>2.0333333333333332</v>
          </cell>
          <cell r="I23">
            <v>0</v>
          </cell>
          <cell r="K23" t="str">
            <v>21</v>
          </cell>
          <cell r="L23">
            <v>2741.002</v>
          </cell>
          <cell r="M23">
            <v>2697.8753333333334</v>
          </cell>
          <cell r="N23">
            <v>43.126666666666672</v>
          </cell>
          <cell r="O23">
            <v>0</v>
          </cell>
          <cell r="P23">
            <v>600.38666666666461</v>
          </cell>
          <cell r="Q23">
            <v>594.99333333333129</v>
          </cell>
          <cell r="R23">
            <v>5.3933333333333335</v>
          </cell>
          <cell r="S23">
            <v>0</v>
          </cell>
        </row>
        <row r="24">
          <cell r="A24" t="str">
            <v>22</v>
          </cell>
          <cell r="B24">
            <v>4203.567</v>
          </cell>
          <cell r="C24">
            <v>3962.7669999999985</v>
          </cell>
          <cell r="D24">
            <v>240.80000000000146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3.3866666666666712</v>
          </cell>
          <cell r="K24" t="str">
            <v>22</v>
          </cell>
          <cell r="L24">
            <v>4649.1090000000004</v>
          </cell>
          <cell r="M24">
            <v>4324.809000000002</v>
          </cell>
          <cell r="N24">
            <v>324.29999999999831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0.24666666666666667</v>
          </cell>
        </row>
        <row r="25">
          <cell r="A25" t="str">
            <v>23</v>
          </cell>
          <cell r="B25">
            <v>4248.8680000000004</v>
          </cell>
          <cell r="C25">
            <v>4053.8146666666662</v>
          </cell>
          <cell r="D25">
            <v>195.05333333333408</v>
          </cell>
          <cell r="E25">
            <v>0</v>
          </cell>
          <cell r="F25">
            <v>172.06666666666692</v>
          </cell>
          <cell r="G25">
            <v>168.06666666666692</v>
          </cell>
          <cell r="H25">
            <v>4</v>
          </cell>
          <cell r="I25">
            <v>1.1133333333333333</v>
          </cell>
          <cell r="K25" t="str">
            <v>23</v>
          </cell>
          <cell r="L25">
            <v>4558.3190000000004</v>
          </cell>
          <cell r="M25">
            <v>4115.3256666666739</v>
          </cell>
          <cell r="N25">
            <v>442.99333333332578</v>
          </cell>
          <cell r="O25">
            <v>0</v>
          </cell>
          <cell r="P25">
            <v>350.41999999999712</v>
          </cell>
          <cell r="Q25">
            <v>340.83333333333047</v>
          </cell>
          <cell r="R25">
            <v>9.586666666666666</v>
          </cell>
          <cell r="S25">
            <v>0.32666666666666672</v>
          </cell>
        </row>
        <row r="26">
          <cell r="A26" t="str">
            <v>24</v>
          </cell>
          <cell r="B26">
            <v>3024.9470000000001</v>
          </cell>
          <cell r="C26">
            <v>2938.2803333333336</v>
          </cell>
          <cell r="D26">
            <v>82.466666666666669</v>
          </cell>
          <cell r="E26">
            <v>4.2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3165.3919999999998</v>
          </cell>
          <cell r="M26">
            <v>3041.8586666666665</v>
          </cell>
          <cell r="N26">
            <v>120.4</v>
          </cell>
          <cell r="O26">
            <v>3.1333333333333337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A27" t="str">
            <v>25</v>
          </cell>
          <cell r="B27">
            <v>1543.9730000000002</v>
          </cell>
          <cell r="C27">
            <v>1308.6063333333332</v>
          </cell>
          <cell r="D27">
            <v>183.64</v>
          </cell>
          <cell r="E27">
            <v>51.726666666666681</v>
          </cell>
          <cell r="F27">
            <v>0</v>
          </cell>
          <cell r="G27">
            <v>0</v>
          </cell>
          <cell r="H27">
            <v>0</v>
          </cell>
          <cell r="I27">
            <v>0.45333333333333331</v>
          </cell>
          <cell r="K27" t="str">
            <v>25</v>
          </cell>
          <cell r="L27">
            <v>1593.2639999999999</v>
          </cell>
          <cell r="M27">
            <v>1294.3906666666669</v>
          </cell>
          <cell r="N27">
            <v>255.95333333333318</v>
          </cell>
          <cell r="O27">
            <v>42.92</v>
          </cell>
          <cell r="P27">
            <v>0</v>
          </cell>
          <cell r="Q27">
            <v>0</v>
          </cell>
          <cell r="R27">
            <v>0</v>
          </cell>
          <cell r="S27">
            <v>0.7</v>
          </cell>
        </row>
        <row r="28">
          <cell r="A28" t="str">
            <v>26</v>
          </cell>
          <cell r="B28">
            <v>2312.125</v>
          </cell>
          <cell r="C28">
            <v>2102.9183333333326</v>
          </cell>
          <cell r="D28">
            <v>155.74</v>
          </cell>
          <cell r="E28">
            <v>53.46666666666664</v>
          </cell>
          <cell r="F28">
            <v>0</v>
          </cell>
          <cell r="G28">
            <v>0</v>
          </cell>
          <cell r="H28">
            <v>0</v>
          </cell>
          <cell r="I28">
            <v>1.76</v>
          </cell>
          <cell r="K28" t="str">
            <v>26</v>
          </cell>
          <cell r="L28">
            <v>2648.056</v>
          </cell>
          <cell r="M28">
            <v>2136.4626666666754</v>
          </cell>
          <cell r="N28">
            <v>441.32666666665824</v>
          </cell>
          <cell r="O28">
            <v>70.26666666666668</v>
          </cell>
          <cell r="P28">
            <v>0</v>
          </cell>
          <cell r="Q28">
            <v>0</v>
          </cell>
          <cell r="R28">
            <v>0</v>
          </cell>
          <cell r="S28">
            <v>1.2133333333333336</v>
          </cell>
        </row>
        <row r="29">
          <cell r="A29" t="str">
            <v>27</v>
          </cell>
          <cell r="B29">
            <v>3311.0730000000003</v>
          </cell>
          <cell r="C29">
            <v>2869.4396666666694</v>
          </cell>
          <cell r="D29">
            <v>196.68666666666687</v>
          </cell>
          <cell r="E29">
            <v>244.94666666666396</v>
          </cell>
          <cell r="F29">
            <v>0</v>
          </cell>
          <cell r="G29">
            <v>0</v>
          </cell>
          <cell r="H29">
            <v>0</v>
          </cell>
          <cell r="I29">
            <v>137.73333333333346</v>
          </cell>
          <cell r="K29" t="str">
            <v>27</v>
          </cell>
          <cell r="L29">
            <v>3326.8679999999999</v>
          </cell>
          <cell r="M29">
            <v>2658.4746666666711</v>
          </cell>
          <cell r="N29">
            <v>438.83999999999844</v>
          </cell>
          <cell r="O29">
            <v>229.55333333333095</v>
          </cell>
          <cell r="P29">
            <v>0</v>
          </cell>
          <cell r="Q29">
            <v>0</v>
          </cell>
          <cell r="R29">
            <v>0</v>
          </cell>
          <cell r="S29">
            <v>116.05333333333324</v>
          </cell>
        </row>
        <row r="30">
          <cell r="A30" t="str">
            <v>28</v>
          </cell>
          <cell r="B30">
            <v>4028.9410000000003</v>
          </cell>
          <cell r="C30">
            <v>3454.8143333333337</v>
          </cell>
          <cell r="D30">
            <v>438.14666666666687</v>
          </cell>
          <cell r="E30">
            <v>135.97999999999942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4345.7920000000004</v>
          </cell>
          <cell r="M30">
            <v>3731.278666666668</v>
          </cell>
          <cell r="N30">
            <v>452.81999999999931</v>
          </cell>
          <cell r="O30">
            <v>161.69333333333276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3316.5889999999999</v>
          </cell>
          <cell r="C31">
            <v>3040.3756666666663</v>
          </cell>
          <cell r="D31">
            <v>253.8533333333335</v>
          </cell>
          <cell r="E31">
            <v>22.36</v>
          </cell>
          <cell r="F31">
            <v>0</v>
          </cell>
          <cell r="G31">
            <v>0</v>
          </cell>
          <cell r="H31">
            <v>0</v>
          </cell>
          <cell r="I31">
            <v>42.72</v>
          </cell>
          <cell r="K31" t="str">
            <v>29</v>
          </cell>
          <cell r="L31">
            <v>3831.4430000000002</v>
          </cell>
          <cell r="M31">
            <v>2989.9696666666564</v>
          </cell>
          <cell r="N31">
            <v>832.10666666667714</v>
          </cell>
          <cell r="O31">
            <v>9.3666666666666689</v>
          </cell>
          <cell r="P31">
            <v>0</v>
          </cell>
          <cell r="Q31">
            <v>0</v>
          </cell>
          <cell r="R31">
            <v>0</v>
          </cell>
          <cell r="S31">
            <v>40.799999999999997</v>
          </cell>
        </row>
        <row r="32">
          <cell r="A32" t="str">
            <v>30</v>
          </cell>
          <cell r="B32">
            <v>1249.0160000000001</v>
          </cell>
          <cell r="C32">
            <v>1208.6426666666666</v>
          </cell>
          <cell r="D32">
            <v>40.373333333333342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1245.4760000000001</v>
          </cell>
          <cell r="M32">
            <v>1179.5893333333331</v>
          </cell>
          <cell r="N32">
            <v>65.886666666666841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</sheetData>
      <sheetData sheetId="11" refreshError="1"/>
      <sheetData sheetId="12" refreshError="1"/>
      <sheetData sheetId="13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  <cell r="K2" t="str">
            <v>DISTRICT</v>
          </cell>
          <cell r="L2" t="str">
            <v>SumOfTotal_FTES</v>
          </cell>
          <cell r="M2" t="str">
            <v>SumOfBase_FTES</v>
          </cell>
          <cell r="N2" t="str">
            <v>SumOfWR_FTES</v>
          </cell>
          <cell r="O2" t="str">
            <v>SumOfApprent_FTES</v>
          </cell>
          <cell r="P2" t="str">
            <v>SumOfTotal_Excess_FTES</v>
          </cell>
          <cell r="Q2" t="str">
            <v>SumOfBase_Excess_FTES</v>
          </cell>
          <cell r="R2" t="str">
            <v>SumOfWR_Excess_FTES</v>
          </cell>
          <cell r="S2" t="str">
            <v>SumOfBasicSkills_FTES</v>
          </cell>
        </row>
        <row r="3">
          <cell r="A3" t="str">
            <v>01</v>
          </cell>
          <cell r="B3">
            <v>1569.5830000000001</v>
          </cell>
          <cell r="C3">
            <v>1305.423</v>
          </cell>
          <cell r="D3">
            <v>264.16000000000003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K3" t="str">
            <v>01</v>
          </cell>
          <cell r="L3">
            <v>1589.973</v>
          </cell>
          <cell r="M3">
            <v>1338.1129999999989</v>
          </cell>
          <cell r="N3">
            <v>251.86000000000109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 t="str">
            <v>02</v>
          </cell>
          <cell r="B4">
            <v>1760.1880000000001</v>
          </cell>
          <cell r="C4">
            <v>1566.9880000000001</v>
          </cell>
          <cell r="D4">
            <v>189.2</v>
          </cell>
          <cell r="E4">
            <v>4</v>
          </cell>
          <cell r="F4">
            <v>97.293333333333351</v>
          </cell>
          <cell r="G4">
            <v>91.96</v>
          </cell>
          <cell r="H4">
            <v>5.333333333333333</v>
          </cell>
          <cell r="I4">
            <v>3.12</v>
          </cell>
          <cell r="K4" t="str">
            <v>02</v>
          </cell>
          <cell r="L4">
            <v>1682.451</v>
          </cell>
          <cell r="M4">
            <v>1452.3643333333321</v>
          </cell>
          <cell r="N4">
            <v>225.28666666666768</v>
          </cell>
          <cell r="O4">
            <v>4.8</v>
          </cell>
          <cell r="P4">
            <v>0</v>
          </cell>
          <cell r="Q4">
            <v>0</v>
          </cell>
          <cell r="R4">
            <v>0</v>
          </cell>
          <cell r="S4">
            <v>2.166666666666667</v>
          </cell>
        </row>
        <row r="5">
          <cell r="A5" t="str">
            <v>03</v>
          </cell>
          <cell r="B5">
            <v>4003.384</v>
          </cell>
          <cell r="C5">
            <v>3394.5706666666747</v>
          </cell>
          <cell r="D5">
            <v>201.34666666666718</v>
          </cell>
          <cell r="E5">
            <v>407.466666666658</v>
          </cell>
          <cell r="F5">
            <v>0</v>
          </cell>
          <cell r="G5">
            <v>0</v>
          </cell>
          <cell r="H5">
            <v>0</v>
          </cell>
          <cell r="I5">
            <v>3.0266666666666673</v>
          </cell>
          <cell r="K5" t="str">
            <v>03</v>
          </cell>
          <cell r="L5">
            <v>4099.6899999999996</v>
          </cell>
          <cell r="M5">
            <v>3394.2500000000082</v>
          </cell>
          <cell r="N5">
            <v>280.64</v>
          </cell>
          <cell r="O5">
            <v>424.79999999999154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>04</v>
          </cell>
          <cell r="B6">
            <v>3199.752</v>
          </cell>
          <cell r="C6">
            <v>3010.8919999999998</v>
          </cell>
          <cell r="D6">
            <v>168.32666666666688</v>
          </cell>
          <cell r="E6">
            <v>20.533333333333331</v>
          </cell>
          <cell r="F6">
            <v>0</v>
          </cell>
          <cell r="G6">
            <v>0</v>
          </cell>
          <cell r="H6">
            <v>0</v>
          </cell>
          <cell r="I6">
            <v>3.48</v>
          </cell>
          <cell r="K6" t="str">
            <v>04</v>
          </cell>
          <cell r="L6">
            <v>3558.114</v>
          </cell>
          <cell r="M6">
            <v>3132.5740000000046</v>
          </cell>
          <cell r="N6">
            <v>385.8066666666619</v>
          </cell>
          <cell r="O6">
            <v>39.733333333333327</v>
          </cell>
          <cell r="P6">
            <v>502.0399999999878</v>
          </cell>
          <cell r="Q6">
            <v>480.92666666665446</v>
          </cell>
          <cell r="R6">
            <v>21.113333333333316</v>
          </cell>
          <cell r="S6">
            <v>2.3533333333333331</v>
          </cell>
        </row>
        <row r="7">
          <cell r="A7" t="str">
            <v>05</v>
          </cell>
          <cell r="B7">
            <v>4031.8980000000001</v>
          </cell>
          <cell r="C7">
            <v>3724.7713333333327</v>
          </cell>
          <cell r="D7">
            <v>190.59333333333396</v>
          </cell>
          <cell r="E7">
            <v>116.53333333333332</v>
          </cell>
          <cell r="F7">
            <v>225.00000000000156</v>
          </cell>
          <cell r="G7">
            <v>220.86666666666824</v>
          </cell>
          <cell r="H7">
            <v>4.1333333333333337</v>
          </cell>
          <cell r="I7">
            <v>1.34</v>
          </cell>
          <cell r="K7" t="str">
            <v>05</v>
          </cell>
          <cell r="L7">
            <v>4223.6270000000004</v>
          </cell>
          <cell r="M7">
            <v>3755.9003333333362</v>
          </cell>
          <cell r="N7">
            <v>354.65999999999724</v>
          </cell>
          <cell r="O7">
            <v>113.06666666666653</v>
          </cell>
          <cell r="P7">
            <v>500.13333333332235</v>
          </cell>
          <cell r="Q7">
            <v>488.19999999998902</v>
          </cell>
          <cell r="R7">
            <v>11.933333333333337</v>
          </cell>
          <cell r="S7">
            <v>0.59333333333333338</v>
          </cell>
        </row>
        <row r="8">
          <cell r="A8" t="str">
            <v>06</v>
          </cell>
          <cell r="B8">
            <v>12558.37</v>
          </cell>
          <cell r="C8">
            <v>10937.323333333296</v>
          </cell>
          <cell r="D8">
            <v>800.6800000000012</v>
          </cell>
          <cell r="E8">
            <v>820.36666666670283</v>
          </cell>
          <cell r="F8">
            <v>0</v>
          </cell>
          <cell r="G8">
            <v>0</v>
          </cell>
          <cell r="H8">
            <v>0</v>
          </cell>
          <cell r="I8">
            <v>3.7733333333333334</v>
          </cell>
          <cell r="K8" t="str">
            <v>06</v>
          </cell>
          <cell r="L8">
            <v>13546.358</v>
          </cell>
          <cell r="M8">
            <v>11716.3713333334</v>
          </cell>
          <cell r="N8">
            <v>1149.5333333333263</v>
          </cell>
          <cell r="O8">
            <v>680.45333333333099</v>
          </cell>
          <cell r="P8">
            <v>800.00000000001785</v>
          </cell>
          <cell r="Q8">
            <v>789.46666666668455</v>
          </cell>
          <cell r="R8">
            <v>10.533333333333335</v>
          </cell>
          <cell r="S8">
            <v>2.4933333333333332</v>
          </cell>
        </row>
        <row r="9">
          <cell r="A9" t="str">
            <v>07</v>
          </cell>
          <cell r="B9">
            <v>4583.6630000000005</v>
          </cell>
          <cell r="C9">
            <v>4388.2963333333337</v>
          </cell>
          <cell r="D9">
            <v>195.36666666666704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0.48666666666666669</v>
          </cell>
          <cell r="K9" t="str">
            <v>07</v>
          </cell>
          <cell r="L9">
            <v>4889.9110000000001</v>
          </cell>
          <cell r="M9">
            <v>4529.6910000000044</v>
          </cell>
          <cell r="N9">
            <v>360.21999999999639</v>
          </cell>
          <cell r="O9">
            <v>0</v>
          </cell>
          <cell r="P9">
            <v>450.49999999999136</v>
          </cell>
          <cell r="Q9">
            <v>445.76666666665801</v>
          </cell>
          <cell r="R9">
            <v>4.7333333333333334</v>
          </cell>
          <cell r="S9">
            <v>0.14000000000000001</v>
          </cell>
        </row>
        <row r="10">
          <cell r="A10" t="str">
            <v>08</v>
          </cell>
          <cell r="B10">
            <v>7009.2650000000003</v>
          </cell>
          <cell r="C10">
            <v>6673.2916666666679</v>
          </cell>
          <cell r="D10">
            <v>335.97333333333199</v>
          </cell>
          <cell r="E10">
            <v>0</v>
          </cell>
          <cell r="F10">
            <v>1800.3866666665772</v>
          </cell>
          <cell r="G10">
            <v>1737.2733333332437</v>
          </cell>
          <cell r="H10">
            <v>63.113333333333486</v>
          </cell>
          <cell r="I10">
            <v>6.6666666666666671E-3</v>
          </cell>
          <cell r="K10" t="str">
            <v>08</v>
          </cell>
          <cell r="L10">
            <v>7380.4650000000001</v>
          </cell>
          <cell r="M10">
            <v>6992.645000000005</v>
          </cell>
          <cell r="N10">
            <v>387.8199999999951</v>
          </cell>
          <cell r="O10">
            <v>0</v>
          </cell>
          <cell r="P10">
            <v>1761.5866666665768</v>
          </cell>
          <cell r="Q10">
            <v>1704.1866666665767</v>
          </cell>
          <cell r="R10">
            <v>57.400000000000134</v>
          </cell>
          <cell r="S10">
            <v>6.6666666666666671E-3</v>
          </cell>
        </row>
        <row r="11">
          <cell r="A11" t="str">
            <v>09</v>
          </cell>
          <cell r="B11">
            <v>5305.8130000000001</v>
          </cell>
          <cell r="C11">
            <v>5024.4396666666662</v>
          </cell>
          <cell r="D11">
            <v>276.37333333333356</v>
          </cell>
          <cell r="E11">
            <v>5</v>
          </cell>
          <cell r="F11">
            <v>0</v>
          </cell>
          <cell r="G11">
            <v>0</v>
          </cell>
          <cell r="H11">
            <v>0</v>
          </cell>
          <cell r="I11">
            <v>2.7266666666666666</v>
          </cell>
          <cell r="K11" t="str">
            <v>09</v>
          </cell>
          <cell r="L11">
            <v>5376.9570000000003</v>
          </cell>
          <cell r="M11">
            <v>4927.4103333333414</v>
          </cell>
          <cell r="N11">
            <v>439.21333333332518</v>
          </cell>
          <cell r="O11">
            <v>10.333333333333334</v>
          </cell>
          <cell r="P11">
            <v>200.05333333333459</v>
          </cell>
          <cell r="Q11">
            <v>195.58666666666792</v>
          </cell>
          <cell r="R11">
            <v>4.4666666666666677</v>
          </cell>
          <cell r="S11">
            <v>2.3533333333333331</v>
          </cell>
        </row>
        <row r="12">
          <cell r="A12" t="str">
            <v>10</v>
          </cell>
          <cell r="B12">
            <v>4707.0740000000005</v>
          </cell>
          <cell r="C12">
            <v>4350.0406666666713</v>
          </cell>
          <cell r="D12">
            <v>357.0333333333291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47.91333333333327</v>
          </cell>
          <cell r="K12" t="str">
            <v>10</v>
          </cell>
          <cell r="L12">
            <v>4898.1210000000001</v>
          </cell>
          <cell r="M12">
            <v>4344.7410000000064</v>
          </cell>
          <cell r="N12">
            <v>553.37999999999386</v>
          </cell>
          <cell r="O12">
            <v>0</v>
          </cell>
          <cell r="P12">
            <v>350.15333333333018</v>
          </cell>
          <cell r="Q12">
            <v>341.21999999999684</v>
          </cell>
          <cell r="R12">
            <v>8.9333333333333336</v>
          </cell>
          <cell r="S12">
            <v>1.6333333333333333</v>
          </cell>
        </row>
        <row r="13">
          <cell r="A13" t="str">
            <v>11</v>
          </cell>
          <cell r="B13">
            <v>4753.232</v>
          </cell>
          <cell r="C13">
            <v>4437.232</v>
          </cell>
          <cell r="D13">
            <v>219.46666666666681</v>
          </cell>
          <cell r="E13">
            <v>96.533333333333516</v>
          </cell>
          <cell r="F13">
            <v>0</v>
          </cell>
          <cell r="G13">
            <v>0</v>
          </cell>
          <cell r="H13">
            <v>0</v>
          </cell>
          <cell r="I13">
            <v>0.21333333333333335</v>
          </cell>
          <cell r="K13" t="str">
            <v>11</v>
          </cell>
          <cell r="L13">
            <v>4901.875</v>
          </cell>
          <cell r="M13">
            <v>4508.9083333333338</v>
          </cell>
          <cell r="N13">
            <v>299.7</v>
          </cell>
          <cell r="O13">
            <v>93.266666666666879</v>
          </cell>
          <cell r="P13">
            <v>740.63333333332571</v>
          </cell>
          <cell r="Q13">
            <v>722.03333333332557</v>
          </cell>
          <cell r="R13">
            <v>18.600000000000001</v>
          </cell>
          <cell r="S13">
            <v>1.0333333333333334</v>
          </cell>
        </row>
        <row r="14">
          <cell r="A14" t="str">
            <v>12</v>
          </cell>
          <cell r="B14">
            <v>1907.923</v>
          </cell>
          <cell r="C14">
            <v>1786.1896666666669</v>
          </cell>
          <cell r="D14">
            <v>115.46666666666658</v>
          </cell>
          <cell r="E14">
            <v>6.2666666666666693</v>
          </cell>
          <cell r="F14">
            <v>0</v>
          </cell>
          <cell r="G14">
            <v>0</v>
          </cell>
          <cell r="H14">
            <v>0</v>
          </cell>
          <cell r="I14">
            <v>3.453333333333334</v>
          </cell>
          <cell r="K14" t="str">
            <v>12</v>
          </cell>
          <cell r="L14">
            <v>1969.0630000000001</v>
          </cell>
          <cell r="M14">
            <v>1799.129666666666</v>
          </cell>
          <cell r="N14">
            <v>159.33333333333351</v>
          </cell>
          <cell r="O14">
            <v>10.6</v>
          </cell>
          <cell r="P14">
            <v>0</v>
          </cell>
          <cell r="Q14">
            <v>0</v>
          </cell>
          <cell r="R14">
            <v>0</v>
          </cell>
          <cell r="S14">
            <v>3.8533333333333339</v>
          </cell>
        </row>
        <row r="15">
          <cell r="A15" t="str">
            <v>13</v>
          </cell>
          <cell r="B15">
            <v>2319.4940000000001</v>
          </cell>
          <cell r="C15">
            <v>2114.8873333333336</v>
          </cell>
          <cell r="D15">
            <v>162.0066666666668</v>
          </cell>
          <cell r="E15">
            <v>42.6</v>
          </cell>
          <cell r="F15">
            <v>0</v>
          </cell>
          <cell r="G15">
            <v>0</v>
          </cell>
          <cell r="H15">
            <v>0</v>
          </cell>
          <cell r="I15">
            <v>3.0266666666666673</v>
          </cell>
          <cell r="K15" t="str">
            <v>13</v>
          </cell>
          <cell r="L15">
            <v>2377.2829999999999</v>
          </cell>
          <cell r="M15">
            <v>2086.9496666666655</v>
          </cell>
          <cell r="N15">
            <v>252.00000000000108</v>
          </cell>
          <cell r="O15">
            <v>38.333333333333336</v>
          </cell>
          <cell r="P15">
            <v>254.1266666666678</v>
          </cell>
          <cell r="Q15">
            <v>249.76000000000113</v>
          </cell>
          <cell r="R15">
            <v>4.3666666666666689</v>
          </cell>
          <cell r="S15">
            <v>4.5733333333333341</v>
          </cell>
        </row>
        <row r="16">
          <cell r="A16" t="str">
            <v>14</v>
          </cell>
          <cell r="B16">
            <v>5813.5660000000007</v>
          </cell>
          <cell r="C16">
            <v>5410.5393333333395</v>
          </cell>
          <cell r="D16">
            <v>368.49333333332845</v>
          </cell>
          <cell r="E16">
            <v>34.533333333333303</v>
          </cell>
          <cell r="F16">
            <v>750.02000000002045</v>
          </cell>
          <cell r="G16">
            <v>741.95333333335373</v>
          </cell>
          <cell r="H16">
            <v>8.0666666666666682</v>
          </cell>
          <cell r="I16">
            <v>0.24</v>
          </cell>
          <cell r="K16" t="str">
            <v>14</v>
          </cell>
          <cell r="L16">
            <v>6426.2529999999997</v>
          </cell>
          <cell r="M16">
            <v>5903.6863333333449</v>
          </cell>
          <cell r="N16">
            <v>481.09999999998848</v>
          </cell>
          <cell r="O16">
            <v>41.46666666666669</v>
          </cell>
          <cell r="P16">
            <v>1330.0000000000484</v>
          </cell>
          <cell r="Q16">
            <v>1310.1333333333819</v>
          </cell>
          <cell r="R16">
            <v>19.866666666666649</v>
          </cell>
          <cell r="S16">
            <v>0</v>
          </cell>
        </row>
        <row r="17">
          <cell r="A17" t="str">
            <v>15</v>
          </cell>
          <cell r="B17">
            <v>2181.096</v>
          </cell>
          <cell r="C17">
            <v>2031.7760000000001</v>
          </cell>
          <cell r="D17">
            <v>136.42666666666651</v>
          </cell>
          <cell r="E17">
            <v>12.893333333333334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15</v>
          </cell>
          <cell r="L17">
            <v>2305.0659999999998</v>
          </cell>
          <cell r="M17">
            <v>2143.6659999999997</v>
          </cell>
          <cell r="N17">
            <v>155.26666666666671</v>
          </cell>
          <cell r="O17">
            <v>6.1333333333333302</v>
          </cell>
          <cell r="P17">
            <v>250.16000000000173</v>
          </cell>
          <cell r="Q17">
            <v>241.89333333333508</v>
          </cell>
          <cell r="R17">
            <v>8.2666666666666657</v>
          </cell>
          <cell r="S17">
            <v>0</v>
          </cell>
        </row>
        <row r="18">
          <cell r="A18" t="str">
            <v>16</v>
          </cell>
          <cell r="B18">
            <v>3990.6970000000001</v>
          </cell>
          <cell r="C18">
            <v>3815.2903333333334</v>
          </cell>
          <cell r="D18">
            <v>175.40666666666672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2.1</v>
          </cell>
          <cell r="K18" t="str">
            <v>16</v>
          </cell>
          <cell r="L18">
            <v>4262.3339999999998</v>
          </cell>
          <cell r="M18">
            <v>4045.8873333333322</v>
          </cell>
          <cell r="N18">
            <v>216.44666666666774</v>
          </cell>
          <cell r="O18">
            <v>0</v>
          </cell>
          <cell r="P18">
            <v>99.999999999999886</v>
          </cell>
          <cell r="Q18">
            <v>98.999999999999886</v>
          </cell>
          <cell r="R18">
            <v>1</v>
          </cell>
          <cell r="S18">
            <v>2.2400000000000002</v>
          </cell>
        </row>
        <row r="19">
          <cell r="A19" t="str">
            <v>17</v>
          </cell>
          <cell r="B19">
            <v>12303.133000000002</v>
          </cell>
          <cell r="C19">
            <v>11474.419666666668</v>
          </cell>
          <cell r="D19">
            <v>452.42666666666491</v>
          </cell>
          <cell r="E19">
            <v>376.28666666666811</v>
          </cell>
          <cell r="F19">
            <v>840.52666666665107</v>
          </cell>
          <cell r="G19">
            <v>823.3999999999844</v>
          </cell>
          <cell r="H19">
            <v>17.126666666666672</v>
          </cell>
          <cell r="I19">
            <v>3.14</v>
          </cell>
          <cell r="K19" t="str">
            <v>17</v>
          </cell>
          <cell r="L19">
            <v>12833.034</v>
          </cell>
          <cell r="M19">
            <v>11869.707333333337</v>
          </cell>
          <cell r="N19">
            <v>587.81999999999505</v>
          </cell>
          <cell r="O19">
            <v>375.50666666666916</v>
          </cell>
          <cell r="P19">
            <v>1002.179999999988</v>
          </cell>
          <cell r="Q19">
            <v>980.29333333332124</v>
          </cell>
          <cell r="R19">
            <v>21.886666666666674</v>
          </cell>
          <cell r="S19">
            <v>0.6</v>
          </cell>
        </row>
        <row r="20">
          <cell r="A20" t="str">
            <v>18</v>
          </cell>
          <cell r="B20">
            <v>1565.883</v>
          </cell>
          <cell r="C20">
            <v>1496.8829999999998</v>
          </cell>
          <cell r="D20">
            <v>67.60000000000008</v>
          </cell>
          <cell r="E20">
            <v>1.4</v>
          </cell>
          <cell r="F20">
            <v>100.04666666666664</v>
          </cell>
          <cell r="G20">
            <v>97.913333333333298</v>
          </cell>
          <cell r="H20">
            <v>2.1333333333333333</v>
          </cell>
          <cell r="I20">
            <v>0</v>
          </cell>
          <cell r="K20" t="str">
            <v>18</v>
          </cell>
          <cell r="L20">
            <v>1648.231</v>
          </cell>
          <cell r="M20">
            <v>1544.9576666666669</v>
          </cell>
          <cell r="N20">
            <v>103.27333333333328</v>
          </cell>
          <cell r="O20">
            <v>0</v>
          </cell>
          <cell r="P20">
            <v>144.04</v>
          </cell>
          <cell r="Q20">
            <v>138.3066666666665</v>
          </cell>
          <cell r="R20">
            <v>5.7333333333333343</v>
          </cell>
          <cell r="S20">
            <v>0</v>
          </cell>
        </row>
        <row r="21">
          <cell r="A21" t="str">
            <v>19</v>
          </cell>
          <cell r="B21">
            <v>4003.2890000000002</v>
          </cell>
          <cell r="C21">
            <v>3677.5223333333333</v>
          </cell>
          <cell r="D21">
            <v>261.83333333333331</v>
          </cell>
          <cell r="E21">
            <v>63.933333333333543</v>
          </cell>
          <cell r="F21">
            <v>0</v>
          </cell>
          <cell r="G21">
            <v>0</v>
          </cell>
          <cell r="H21">
            <v>0</v>
          </cell>
          <cell r="I21">
            <v>0.60666666666666669</v>
          </cell>
          <cell r="K21" t="str">
            <v>19</v>
          </cell>
          <cell r="L21">
            <v>4281.0450000000001</v>
          </cell>
          <cell r="M21">
            <v>3821.1916666666698</v>
          </cell>
          <cell r="N21">
            <v>340.11999999999648</v>
          </cell>
          <cell r="O21">
            <v>119.73333333333365</v>
          </cell>
          <cell r="P21">
            <v>200.34666666666723</v>
          </cell>
          <cell r="Q21">
            <v>191.8133333333339</v>
          </cell>
          <cell r="R21">
            <v>8.5333333333333314</v>
          </cell>
          <cell r="S21">
            <v>0</v>
          </cell>
        </row>
        <row r="22">
          <cell r="A22" t="str">
            <v>20</v>
          </cell>
          <cell r="B22">
            <v>3021.9960000000001</v>
          </cell>
          <cell r="C22">
            <v>2716.7293333333341</v>
          </cell>
          <cell r="D22">
            <v>305.2666666666658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38.186666666666682</v>
          </cell>
          <cell r="K22" t="str">
            <v>20</v>
          </cell>
          <cell r="L22">
            <v>2975.6089999999999</v>
          </cell>
          <cell r="M22">
            <v>2654.075666666668</v>
          </cell>
          <cell r="N22">
            <v>321.5333333333316</v>
          </cell>
          <cell r="O22">
            <v>0</v>
          </cell>
          <cell r="P22">
            <v>256.2266666666676</v>
          </cell>
          <cell r="Q22">
            <v>242.63333333333426</v>
          </cell>
          <cell r="R22">
            <v>13.593333333333334</v>
          </cell>
          <cell r="S22">
            <v>34.966666666666654</v>
          </cell>
        </row>
        <row r="23">
          <cell r="A23" t="str">
            <v>21</v>
          </cell>
          <cell r="B23">
            <v>2613.9540000000002</v>
          </cell>
          <cell r="C23">
            <v>2578.134</v>
          </cell>
          <cell r="D23">
            <v>35.82</v>
          </cell>
          <cell r="E23">
            <v>0</v>
          </cell>
          <cell r="F23">
            <v>540.33999999999128</v>
          </cell>
          <cell r="G23">
            <v>536.55999999999131</v>
          </cell>
          <cell r="H23">
            <v>3.78</v>
          </cell>
          <cell r="I23">
            <v>0</v>
          </cell>
          <cell r="K23" t="str">
            <v>21</v>
          </cell>
          <cell r="L23">
            <v>2657.0630000000001</v>
          </cell>
          <cell r="M23">
            <v>2615.2496666666666</v>
          </cell>
          <cell r="N23">
            <v>41.81333333333334</v>
          </cell>
          <cell r="O23">
            <v>0</v>
          </cell>
          <cell r="P23">
            <v>625.30000000000086</v>
          </cell>
          <cell r="Q23">
            <v>619.83333333333417</v>
          </cell>
          <cell r="R23">
            <v>5.4666666666666677</v>
          </cell>
          <cell r="S23">
            <v>0.11333333333333333</v>
          </cell>
        </row>
        <row r="24">
          <cell r="A24" t="str">
            <v>22</v>
          </cell>
          <cell r="B24">
            <v>4218.3429999999998</v>
          </cell>
          <cell r="C24">
            <v>3937.016333333333</v>
          </cell>
          <cell r="D24">
            <v>281.32666666666699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1.7666666666666611</v>
          </cell>
          <cell r="K24" t="str">
            <v>22</v>
          </cell>
          <cell r="L24">
            <v>4431.7650000000003</v>
          </cell>
          <cell r="M24">
            <v>4066.9316666666709</v>
          </cell>
          <cell r="N24">
            <v>364.83333333332934</v>
          </cell>
          <cell r="O24">
            <v>0</v>
          </cell>
          <cell r="P24">
            <v>1000.5200000000418</v>
          </cell>
          <cell r="Q24">
            <v>942.62000000004173</v>
          </cell>
          <cell r="R24">
            <v>57.900000000000141</v>
          </cell>
          <cell r="S24">
            <v>2.1066666666666674</v>
          </cell>
        </row>
        <row r="25">
          <cell r="A25" t="str">
            <v>23</v>
          </cell>
          <cell r="B25">
            <v>4154.4319999999998</v>
          </cell>
          <cell r="C25">
            <v>3912.6386666666649</v>
          </cell>
          <cell r="D25">
            <v>241.79333333333508</v>
          </cell>
          <cell r="E25">
            <v>0</v>
          </cell>
          <cell r="F25">
            <v>125.06666666666636</v>
          </cell>
          <cell r="G25">
            <v>122.26666666666637</v>
          </cell>
          <cell r="H25">
            <v>2.8</v>
          </cell>
          <cell r="I25">
            <v>5.62</v>
          </cell>
          <cell r="K25" t="str">
            <v>23</v>
          </cell>
          <cell r="L25">
            <v>4428.7420000000002</v>
          </cell>
          <cell r="M25">
            <v>3954.708666666676</v>
          </cell>
          <cell r="N25">
            <v>474.03333333332381</v>
          </cell>
          <cell r="O25">
            <v>0</v>
          </cell>
          <cell r="P25">
            <v>332.29999999999779</v>
          </cell>
          <cell r="Q25">
            <v>323.43333333333112</v>
          </cell>
          <cell r="R25">
            <v>8.8666666666666654</v>
          </cell>
          <cell r="S25">
            <v>0.80666666666666675</v>
          </cell>
        </row>
        <row r="26">
          <cell r="A26" t="str">
            <v>24</v>
          </cell>
          <cell r="B26">
            <v>3016.174</v>
          </cell>
          <cell r="C26">
            <v>2913.3406666666665</v>
          </cell>
          <cell r="D26">
            <v>97.900000000000048</v>
          </cell>
          <cell r="E26">
            <v>4.9333333333333345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24</v>
          </cell>
          <cell r="L26">
            <v>3177.5439999999999</v>
          </cell>
          <cell r="M26">
            <v>3045.5439999999999</v>
          </cell>
          <cell r="N26">
            <v>129.6</v>
          </cell>
          <cell r="O26">
            <v>2.4</v>
          </cell>
          <cell r="P26">
            <v>75.200000000000074</v>
          </cell>
          <cell r="Q26">
            <v>74.60000000000008</v>
          </cell>
          <cell r="R26">
            <v>0.6</v>
          </cell>
          <cell r="S26">
            <v>0</v>
          </cell>
        </row>
        <row r="27">
          <cell r="A27" t="str">
            <v>25</v>
          </cell>
          <cell r="B27">
            <v>1479.6690000000001</v>
          </cell>
          <cell r="C27">
            <v>1248.9156666666665</v>
          </cell>
          <cell r="D27">
            <v>190.74</v>
          </cell>
          <cell r="E27">
            <v>40.013333333333271</v>
          </cell>
          <cell r="F27">
            <v>0</v>
          </cell>
          <cell r="G27">
            <v>0</v>
          </cell>
          <cell r="H27">
            <v>0</v>
          </cell>
          <cell r="I27">
            <v>1.3333333333333334E-2</v>
          </cell>
          <cell r="K27" t="str">
            <v>25</v>
          </cell>
          <cell r="L27">
            <v>1571.7639999999999</v>
          </cell>
          <cell r="M27">
            <v>1250.7706666666668</v>
          </cell>
          <cell r="N27">
            <v>283.27999999999997</v>
          </cell>
          <cell r="O27">
            <v>37.713333333333296</v>
          </cell>
          <cell r="P27">
            <v>0</v>
          </cell>
          <cell r="Q27">
            <v>0</v>
          </cell>
          <cell r="R27">
            <v>0</v>
          </cell>
          <cell r="S27">
            <v>0.4</v>
          </cell>
        </row>
        <row r="28">
          <cell r="A28" t="str">
            <v>26</v>
          </cell>
          <cell r="B28">
            <v>2413.623</v>
          </cell>
          <cell r="C28">
            <v>2183.6496666666653</v>
          </cell>
          <cell r="D28">
            <v>229.97333333333458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1.1533333333333333</v>
          </cell>
          <cell r="K28" t="str">
            <v>26</v>
          </cell>
          <cell r="L28">
            <v>2600.5740000000001</v>
          </cell>
          <cell r="M28">
            <v>2051.0406666666777</v>
          </cell>
          <cell r="N28">
            <v>496.59999999998939</v>
          </cell>
          <cell r="O28">
            <v>52.933333333333358</v>
          </cell>
          <cell r="P28">
            <v>0</v>
          </cell>
          <cell r="Q28">
            <v>0</v>
          </cell>
          <cell r="R28">
            <v>0</v>
          </cell>
          <cell r="S28">
            <v>0.31333333333333335</v>
          </cell>
        </row>
        <row r="29">
          <cell r="A29" t="str">
            <v>27</v>
          </cell>
          <cell r="B29">
            <v>3257.6040000000003</v>
          </cell>
          <cell r="C29">
            <v>2731.2506666666691</v>
          </cell>
          <cell r="D29">
            <v>303.17333333333363</v>
          </cell>
          <cell r="E29">
            <v>223.17999999999748</v>
          </cell>
          <cell r="F29">
            <v>0</v>
          </cell>
          <cell r="G29">
            <v>0</v>
          </cell>
          <cell r="H29">
            <v>0</v>
          </cell>
          <cell r="I29">
            <v>83.4</v>
          </cell>
          <cell r="K29" t="str">
            <v>27</v>
          </cell>
          <cell r="L29">
            <v>3038.3609999999999</v>
          </cell>
          <cell r="M29">
            <v>2385.1210000000042</v>
          </cell>
          <cell r="N29">
            <v>450.08666666666522</v>
          </cell>
          <cell r="O29">
            <v>203.15333333333086</v>
          </cell>
          <cell r="P29">
            <v>0</v>
          </cell>
          <cell r="Q29">
            <v>0</v>
          </cell>
          <cell r="R29">
            <v>0</v>
          </cell>
          <cell r="S29">
            <v>65.7</v>
          </cell>
        </row>
        <row r="30">
          <cell r="A30" t="str">
            <v>28</v>
          </cell>
          <cell r="B30">
            <v>3841.2370000000001</v>
          </cell>
          <cell r="C30">
            <v>3250.5036666666674</v>
          </cell>
          <cell r="D30">
            <v>444.13333333333333</v>
          </cell>
          <cell r="E30">
            <v>146.59999999999928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28</v>
          </cell>
          <cell r="L30">
            <v>3678.3119999999999</v>
          </cell>
          <cell r="M30">
            <v>3129.1453333333352</v>
          </cell>
          <cell r="N30">
            <v>438.84666666666544</v>
          </cell>
          <cell r="O30">
            <v>110.32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A31" t="str">
            <v>29</v>
          </cell>
          <cell r="B31">
            <v>3249.0840000000003</v>
          </cell>
          <cell r="C31">
            <v>2939.6173333333331</v>
          </cell>
          <cell r="D31">
            <v>288.12</v>
          </cell>
          <cell r="E31">
            <v>21.346666666666657</v>
          </cell>
          <cell r="F31">
            <v>0</v>
          </cell>
          <cell r="G31">
            <v>0</v>
          </cell>
          <cell r="H31">
            <v>0</v>
          </cell>
          <cell r="I31">
            <v>37.179999999999914</v>
          </cell>
          <cell r="K31" t="str">
            <v>29</v>
          </cell>
          <cell r="L31">
            <v>3569.22</v>
          </cell>
          <cell r="M31">
            <v>2643.0399999999895</v>
          </cell>
          <cell r="N31">
            <v>908.51333333334412</v>
          </cell>
          <cell r="O31">
            <v>17.666666666666664</v>
          </cell>
          <cell r="P31">
            <v>0</v>
          </cell>
          <cell r="Q31">
            <v>0</v>
          </cell>
          <cell r="R31">
            <v>0</v>
          </cell>
          <cell r="S31">
            <v>41.52</v>
          </cell>
        </row>
        <row r="32">
          <cell r="A32" t="str">
            <v>30</v>
          </cell>
          <cell r="B32">
            <v>1152.7530000000002</v>
          </cell>
          <cell r="C32">
            <v>1111.4596666666669</v>
          </cell>
          <cell r="D32">
            <v>41.293333333333372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30</v>
          </cell>
          <cell r="L32">
            <v>1210.018</v>
          </cell>
          <cell r="M32">
            <v>1133.8646666666666</v>
          </cell>
          <cell r="N32">
            <v>76.153333333333435</v>
          </cell>
          <cell r="O32">
            <v>0</v>
          </cell>
          <cell r="P32">
            <v>340.23999999999751</v>
          </cell>
          <cell r="Q32">
            <v>333.63999999999749</v>
          </cell>
          <cell r="R32">
            <v>6.6</v>
          </cell>
          <cell r="S32">
            <v>0</v>
          </cell>
        </row>
      </sheetData>
      <sheetData sheetId="14" refreshError="1">
        <row r="2">
          <cell r="A2" t="str">
            <v>DISTRICT</v>
          </cell>
          <cell r="B2" t="str">
            <v>SumOfTotal_FTES</v>
          </cell>
          <cell r="C2" t="str">
            <v>SumOfBase_FTES</v>
          </cell>
          <cell r="D2" t="str">
            <v>SumOfWR_FTES</v>
          </cell>
          <cell r="E2" t="str">
            <v>SumOfApprent_FTES</v>
          </cell>
          <cell r="F2" t="str">
            <v>SumOfTotal_Excess_FTES</v>
          </cell>
          <cell r="G2" t="str">
            <v>SumOfBase_Excess_FTES</v>
          </cell>
          <cell r="H2" t="str">
            <v>SumOfWR_Excess_FTES</v>
          </cell>
          <cell r="I2" t="str">
            <v>SumOfBasicSkills_FTES</v>
          </cell>
        </row>
        <row r="3">
          <cell r="A3" t="str">
            <v>01</v>
          </cell>
          <cell r="B3">
            <v>1458.9870000000001</v>
          </cell>
          <cell r="C3">
            <v>1240.2603333333329</v>
          </cell>
          <cell r="D3">
            <v>218.72666666666711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0.64</v>
          </cell>
        </row>
        <row r="4">
          <cell r="A4" t="str">
            <v>02</v>
          </cell>
          <cell r="B4">
            <v>1614.5440000000001</v>
          </cell>
          <cell r="C4">
            <v>1412.4706666666666</v>
          </cell>
          <cell r="D4">
            <v>198.07333333333341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2.76</v>
          </cell>
        </row>
        <row r="5">
          <cell r="A5" t="str">
            <v>03</v>
          </cell>
          <cell r="B5">
            <v>3908.7180000000003</v>
          </cell>
          <cell r="C5">
            <v>3349.9246666666704</v>
          </cell>
          <cell r="D5">
            <v>232.12666666666743</v>
          </cell>
          <cell r="E5">
            <v>326.66666666666231</v>
          </cell>
          <cell r="F5">
            <v>0</v>
          </cell>
          <cell r="G5">
            <v>0</v>
          </cell>
          <cell r="H5">
            <v>0</v>
          </cell>
          <cell r="I5">
            <v>0.23333333333333336</v>
          </cell>
        </row>
        <row r="6">
          <cell r="A6" t="str">
            <v>04</v>
          </cell>
          <cell r="B6">
            <v>3092.9110000000001</v>
          </cell>
          <cell r="C6">
            <v>2858.7243333333331</v>
          </cell>
          <cell r="D6">
            <v>217.65333333333362</v>
          </cell>
          <cell r="E6">
            <v>16.533333333333335</v>
          </cell>
          <cell r="F6">
            <v>324.61333333333113</v>
          </cell>
          <cell r="G6">
            <v>318.56666666666445</v>
          </cell>
          <cell r="H6">
            <v>6.0466666666666677</v>
          </cell>
          <cell r="I6">
            <v>3.8866666666666658</v>
          </cell>
        </row>
        <row r="7">
          <cell r="A7" t="str">
            <v>05</v>
          </cell>
          <cell r="B7">
            <v>3825.0190000000002</v>
          </cell>
          <cell r="C7">
            <v>3470.918999999999</v>
          </cell>
          <cell r="D7">
            <v>281.86666666666764</v>
          </cell>
          <cell r="E7">
            <v>72.233333333333377</v>
          </cell>
          <cell r="F7">
            <v>450.33333333332473</v>
          </cell>
          <cell r="G7">
            <v>433.59999999999138</v>
          </cell>
          <cell r="H7">
            <v>16.733333333333338</v>
          </cell>
          <cell r="I7">
            <v>1.26</v>
          </cell>
        </row>
        <row r="8">
          <cell r="A8" t="str">
            <v>06</v>
          </cell>
          <cell r="B8">
            <v>12489.899000000001</v>
          </cell>
          <cell r="C8">
            <v>10889.732333333315</v>
          </cell>
          <cell r="D8">
            <v>888.52666666666767</v>
          </cell>
          <cell r="E8">
            <v>711.64000000001886</v>
          </cell>
          <cell r="F8">
            <v>1150.4666666666587</v>
          </cell>
          <cell r="G8">
            <v>1134.4666666666587</v>
          </cell>
          <cell r="H8">
            <v>16</v>
          </cell>
          <cell r="I8">
            <v>2.1533333333333333</v>
          </cell>
        </row>
        <row r="9">
          <cell r="A9" t="str">
            <v>07</v>
          </cell>
          <cell r="B9">
            <v>4660.3069999999998</v>
          </cell>
          <cell r="C9">
            <v>4417.3669999999984</v>
          </cell>
          <cell r="D9">
            <v>234.40666666666729</v>
          </cell>
          <cell r="E9">
            <v>8.5333333333333421</v>
          </cell>
          <cell r="F9">
            <v>142.16666666666663</v>
          </cell>
          <cell r="G9">
            <v>139.43333333333331</v>
          </cell>
          <cell r="H9">
            <v>2.7333333333333334</v>
          </cell>
          <cell r="I9">
            <v>1.7066666666666666</v>
          </cell>
        </row>
        <row r="10">
          <cell r="A10" t="str">
            <v>08</v>
          </cell>
          <cell r="B10">
            <v>6643.9880000000003</v>
          </cell>
          <cell r="C10">
            <v>6366.9413333333332</v>
          </cell>
          <cell r="D10">
            <v>277.04666666666719</v>
          </cell>
          <cell r="E10">
            <v>0</v>
          </cell>
          <cell r="F10">
            <v>1820.7733333332442</v>
          </cell>
          <cell r="G10">
            <v>1769.213333333244</v>
          </cell>
          <cell r="H10">
            <v>51.560000000000073</v>
          </cell>
          <cell r="I10">
            <v>0</v>
          </cell>
        </row>
        <row r="11">
          <cell r="A11" t="str">
            <v>09</v>
          </cell>
          <cell r="B11">
            <v>4886.57</v>
          </cell>
          <cell r="C11">
            <v>4555.9233333333359</v>
          </cell>
          <cell r="D11">
            <v>326.97999999999723</v>
          </cell>
          <cell r="E11">
            <v>3.666666666666667</v>
          </cell>
          <cell r="F11">
            <v>0</v>
          </cell>
          <cell r="G11">
            <v>0</v>
          </cell>
          <cell r="H11">
            <v>0</v>
          </cell>
          <cell r="I11">
            <v>1.8733333333333331</v>
          </cell>
        </row>
        <row r="12">
          <cell r="A12" t="str">
            <v>10</v>
          </cell>
          <cell r="B12">
            <v>4711.33</v>
          </cell>
          <cell r="C12">
            <v>4270.8633333333428</v>
          </cell>
          <cell r="D12">
            <v>440.46666666665681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41.873333333333413</v>
          </cell>
        </row>
        <row r="13">
          <cell r="A13" t="str">
            <v>11</v>
          </cell>
          <cell r="B13">
            <v>4827.4030000000002</v>
          </cell>
          <cell r="C13">
            <v>4460.7363333333324</v>
          </cell>
          <cell r="D13">
            <v>283.40000000000106</v>
          </cell>
          <cell r="E13">
            <v>83.266666666666779</v>
          </cell>
          <cell r="F13">
            <v>200.43333333333277</v>
          </cell>
          <cell r="G13">
            <v>195.76666666666608</v>
          </cell>
          <cell r="H13">
            <v>4.666666666666667</v>
          </cell>
          <cell r="I13">
            <v>0</v>
          </cell>
        </row>
        <row r="14">
          <cell r="A14" t="str">
            <v>12</v>
          </cell>
          <cell r="B14">
            <v>1919.5250000000001</v>
          </cell>
          <cell r="C14">
            <v>1788.2316666666666</v>
          </cell>
          <cell r="D14">
            <v>122.82666666666674</v>
          </cell>
          <cell r="E14">
            <v>8.4666666666666686</v>
          </cell>
          <cell r="F14">
            <v>0</v>
          </cell>
          <cell r="G14">
            <v>0</v>
          </cell>
          <cell r="H14">
            <v>0</v>
          </cell>
          <cell r="I14">
            <v>3.0133333333333336</v>
          </cell>
        </row>
        <row r="15">
          <cell r="A15" t="str">
            <v>13</v>
          </cell>
          <cell r="B15">
            <v>2175.1669999999999</v>
          </cell>
          <cell r="C15">
            <v>1917.146999999999</v>
          </cell>
          <cell r="D15">
            <v>219.15333333333405</v>
          </cell>
          <cell r="E15">
            <v>38.866666666666674</v>
          </cell>
          <cell r="F15">
            <v>0</v>
          </cell>
          <cell r="G15">
            <v>0</v>
          </cell>
          <cell r="H15">
            <v>0</v>
          </cell>
          <cell r="I15">
            <v>3.0533333333333332</v>
          </cell>
        </row>
        <row r="16">
          <cell r="A16" t="str">
            <v>14</v>
          </cell>
          <cell r="B16">
            <v>5834.4070000000002</v>
          </cell>
          <cell r="C16">
            <v>5369.5803333333415</v>
          </cell>
          <cell r="D16">
            <v>427.82666666665847</v>
          </cell>
          <cell r="E16">
            <v>37</v>
          </cell>
          <cell r="F16">
            <v>800.20000000002801</v>
          </cell>
          <cell r="G16">
            <v>792.33333333336134</v>
          </cell>
          <cell r="H16">
            <v>7.866666666666668</v>
          </cell>
          <cell r="I16">
            <v>0.33333333333333337</v>
          </cell>
        </row>
        <row r="17">
          <cell r="A17" t="str">
            <v>15</v>
          </cell>
          <cell r="B17">
            <v>2048.7730000000001</v>
          </cell>
          <cell r="C17">
            <v>1925.6663333333336</v>
          </cell>
          <cell r="D17">
            <v>112.64</v>
          </cell>
          <cell r="E17">
            <v>10.46666666666667</v>
          </cell>
          <cell r="F17">
            <v>250.10000000000107</v>
          </cell>
          <cell r="G17">
            <v>243.76666666666773</v>
          </cell>
          <cell r="H17">
            <v>6.3333333333333313</v>
          </cell>
          <cell r="I17">
            <v>0</v>
          </cell>
        </row>
        <row r="18">
          <cell r="A18" t="str">
            <v>16</v>
          </cell>
          <cell r="B18">
            <v>3868.451</v>
          </cell>
          <cell r="C18">
            <v>3659.0776666666661</v>
          </cell>
          <cell r="D18">
            <v>209.37333333333379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3.4533333333333327</v>
          </cell>
        </row>
        <row r="19">
          <cell r="A19" t="str">
            <v>17</v>
          </cell>
          <cell r="B19">
            <v>11742.161</v>
          </cell>
          <cell r="C19">
            <v>11279.527666666667</v>
          </cell>
          <cell r="D19">
            <v>319.20000000000067</v>
          </cell>
          <cell r="E19">
            <v>143.43333333333317</v>
          </cell>
          <cell r="F19">
            <v>750.60666666665702</v>
          </cell>
          <cell r="G19">
            <v>743.126666666657</v>
          </cell>
          <cell r="H19">
            <v>7.48</v>
          </cell>
          <cell r="I19">
            <v>9.2933333333333383</v>
          </cell>
        </row>
        <row r="20">
          <cell r="A20" t="str">
            <v>18</v>
          </cell>
          <cell r="B20">
            <v>1410.7280000000001</v>
          </cell>
          <cell r="C20">
            <v>1332.4146666666668</v>
          </cell>
          <cell r="D20">
            <v>76.246666666666769</v>
          </cell>
          <cell r="E20">
            <v>2.0666666666666664</v>
          </cell>
          <cell r="F20">
            <v>110.14</v>
          </cell>
          <cell r="G20">
            <v>108.3133333333332</v>
          </cell>
          <cell r="H20">
            <v>1.8266666666666664</v>
          </cell>
          <cell r="I20">
            <v>0</v>
          </cell>
        </row>
        <row r="21">
          <cell r="A21" t="str">
            <v>19</v>
          </cell>
          <cell r="B21">
            <v>4004.08</v>
          </cell>
          <cell r="C21">
            <v>3519.3066666666682</v>
          </cell>
          <cell r="D21">
            <v>311.98666666666497</v>
          </cell>
          <cell r="E21">
            <v>172.78666666666695</v>
          </cell>
          <cell r="F21">
            <v>0</v>
          </cell>
          <cell r="G21">
            <v>0</v>
          </cell>
          <cell r="H21">
            <v>0</v>
          </cell>
          <cell r="I21">
            <v>0.52</v>
          </cell>
        </row>
        <row r="22">
          <cell r="A22" t="str">
            <v>20</v>
          </cell>
          <cell r="B22">
            <v>2553.7090000000003</v>
          </cell>
          <cell r="C22">
            <v>2299.5356666666657</v>
          </cell>
          <cell r="D22">
            <v>254.17333333333434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24.426666666666673</v>
          </cell>
        </row>
        <row r="23">
          <cell r="A23" t="str">
            <v>21</v>
          </cell>
          <cell r="B23">
            <v>2371.837</v>
          </cell>
          <cell r="C23">
            <v>2333.3503333333333</v>
          </cell>
          <cell r="D23">
            <v>38.486666666666657</v>
          </cell>
          <cell r="E23">
            <v>0</v>
          </cell>
          <cell r="F23">
            <v>520.23999999998864</v>
          </cell>
          <cell r="G23">
            <v>517.23999999998864</v>
          </cell>
          <cell r="H23">
            <v>3</v>
          </cell>
          <cell r="I23">
            <v>4.6666666666666669E-2</v>
          </cell>
        </row>
        <row r="24">
          <cell r="A24" t="str">
            <v>22</v>
          </cell>
          <cell r="B24">
            <v>4251.567</v>
          </cell>
          <cell r="C24">
            <v>3983.9936666666654</v>
          </cell>
          <cell r="D24">
            <v>267.57333333333452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0.76000000000000101</v>
          </cell>
        </row>
        <row r="25">
          <cell r="A25" t="str">
            <v>23</v>
          </cell>
          <cell r="B25">
            <v>4169.0070000000005</v>
          </cell>
          <cell r="C25">
            <v>3857.9670000000019</v>
          </cell>
          <cell r="D25">
            <v>311.03999999999843</v>
          </cell>
          <cell r="E25">
            <v>0</v>
          </cell>
          <cell r="F25">
            <v>179.30000000000078</v>
          </cell>
          <cell r="G25">
            <v>176.36666666666744</v>
          </cell>
          <cell r="H25">
            <v>2.9333333333333331</v>
          </cell>
          <cell r="I25">
            <v>3.0466666666666669</v>
          </cell>
        </row>
        <row r="26">
          <cell r="A26" t="str">
            <v>24</v>
          </cell>
          <cell r="B26">
            <v>2835.1130000000003</v>
          </cell>
          <cell r="C26">
            <v>2724.3796666666667</v>
          </cell>
          <cell r="D26">
            <v>108.33333333333336</v>
          </cell>
          <cell r="E26">
            <v>2.4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25</v>
          </cell>
          <cell r="B27">
            <v>1536.4940000000001</v>
          </cell>
          <cell r="C27">
            <v>1271.3339999999994</v>
          </cell>
          <cell r="D27">
            <v>207.44000000000091</v>
          </cell>
          <cell r="E27">
            <v>57.719999999999892</v>
          </cell>
          <cell r="F27">
            <v>0</v>
          </cell>
          <cell r="G27">
            <v>0</v>
          </cell>
          <cell r="H27">
            <v>0</v>
          </cell>
          <cell r="I27">
            <v>0.63333333333333341</v>
          </cell>
        </row>
        <row r="28">
          <cell r="A28" t="str">
            <v>26</v>
          </cell>
          <cell r="B28">
            <v>2310.3440000000001</v>
          </cell>
          <cell r="C28">
            <v>1969.2840000000003</v>
          </cell>
          <cell r="D28">
            <v>288.06</v>
          </cell>
          <cell r="E28">
            <v>53</v>
          </cell>
          <cell r="F28">
            <v>0</v>
          </cell>
          <cell r="G28">
            <v>0</v>
          </cell>
          <cell r="H28">
            <v>0</v>
          </cell>
          <cell r="I28">
            <v>0.98666666666666702</v>
          </cell>
        </row>
        <row r="29">
          <cell r="A29" t="str">
            <v>27</v>
          </cell>
          <cell r="B29">
            <v>3121.259</v>
          </cell>
          <cell r="C29">
            <v>2647.9590000000021</v>
          </cell>
          <cell r="D29">
            <v>276.16000000000003</v>
          </cell>
          <cell r="E29">
            <v>197.1399999999974</v>
          </cell>
          <cell r="F29">
            <v>0</v>
          </cell>
          <cell r="G29">
            <v>0</v>
          </cell>
          <cell r="H29">
            <v>0</v>
          </cell>
          <cell r="I29">
            <v>114.5866666666666</v>
          </cell>
        </row>
        <row r="30">
          <cell r="A30" t="str">
            <v>28</v>
          </cell>
          <cell r="B30">
            <v>4000.163</v>
          </cell>
          <cell r="C30">
            <v>3264.7563333333314</v>
          </cell>
          <cell r="D30">
            <v>477.85333333333233</v>
          </cell>
          <cell r="E30">
            <v>257.55333333333641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 t="str">
            <v>29</v>
          </cell>
          <cell r="B31">
            <v>3412.1730000000002</v>
          </cell>
          <cell r="C31">
            <v>2680.5063333333273</v>
          </cell>
          <cell r="D31">
            <v>724.04666666667276</v>
          </cell>
          <cell r="E31">
            <v>7.62</v>
          </cell>
          <cell r="F31">
            <v>0</v>
          </cell>
          <cell r="G31">
            <v>0</v>
          </cell>
          <cell r="H31">
            <v>0</v>
          </cell>
          <cell r="I31">
            <v>48.400000000000148</v>
          </cell>
        </row>
        <row r="32">
          <cell r="A32" t="str">
            <v>30</v>
          </cell>
          <cell r="B32">
            <v>1096.146</v>
          </cell>
          <cell r="C32">
            <v>1045.5126666666665</v>
          </cell>
          <cell r="D32">
            <v>50.633333333333468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  <sheetName val="Worker Retraining"/>
      <sheetName val="Apprenticeship"/>
      <sheetName val="Excess"/>
      <sheetName val="Basic Skills"/>
      <sheetName val="Total Contract"/>
      <sheetName val="Int'l Contract"/>
      <sheetName val="RS Contract"/>
      <sheetName val="DOC Contract"/>
      <sheetName val="Other Contract"/>
      <sheetName val="Self-Support"/>
      <sheetName val="2-yr analysis"/>
      <sheetName val="Allocation"/>
      <sheetName val="Summer analysis"/>
      <sheetName val="SumEnroll"/>
      <sheetName val="FalEnroll"/>
      <sheetName val="WinEnroll"/>
      <sheetName val="SprEnr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A5" t="str">
            <v>28</v>
          </cell>
        </row>
      </sheetData>
      <sheetData sheetId="13"/>
      <sheetData sheetId="14">
        <row r="2">
          <cell r="A2" t="str">
            <v>DISTRICT</v>
          </cell>
        </row>
      </sheetData>
      <sheetData sheetId="15">
        <row r="2">
          <cell r="A2" t="str">
            <v>DISTRICT</v>
          </cell>
        </row>
      </sheetData>
      <sheetData sheetId="16">
        <row r="2">
          <cell r="A2" t="str">
            <v>DISTRICT</v>
          </cell>
        </row>
      </sheetData>
      <sheetData sheetId="17">
        <row r="2">
          <cell r="A2" t="str">
            <v>DISTRICT</v>
          </cell>
          <cell r="N2" t="str">
            <v>DISTRICT</v>
          </cell>
          <cell r="O2" t="str">
            <v>SumOfTotal_FTES</v>
          </cell>
          <cell r="P2" t="str">
            <v>SumOfWR_FTES</v>
          </cell>
          <cell r="Q2" t="str">
            <v>SumOfApprent_FTES</v>
          </cell>
          <cell r="R2" t="str">
            <v>SumOfTotal_Excess_FTES</v>
          </cell>
          <cell r="S2" t="str">
            <v>SumOfBasicSkills_FTES</v>
          </cell>
          <cell r="T2" t="str">
            <v>SumOfTotal_Contract_FTES</v>
          </cell>
          <cell r="U2" t="str">
            <v>SumOfRS_FTES</v>
          </cell>
          <cell r="V2" t="str">
            <v>SumOfIntl_FTES</v>
          </cell>
          <cell r="W2" t="str">
            <v>SumOfDOC_FTES</v>
          </cell>
          <cell r="X2" t="str">
            <v>SumOfAllOtherContrac_FTES</v>
          </cell>
          <cell r="Y2" t="str">
            <v>SumOfTotal_SelfSupport_FTES</v>
          </cell>
        </row>
        <row r="3">
          <cell r="N3" t="str">
            <v>01</v>
          </cell>
          <cell r="O3">
            <v>1513.7149999999999</v>
          </cell>
          <cell r="P3">
            <v>197.00666666666712</v>
          </cell>
          <cell r="Q3">
            <v>0</v>
          </cell>
          <cell r="R3">
            <v>0</v>
          </cell>
          <cell r="S3">
            <v>0.95333333333333325</v>
          </cell>
          <cell r="T3">
            <v>892.23500000000001</v>
          </cell>
          <cell r="U3">
            <v>255.57333333333565</v>
          </cell>
          <cell r="V3">
            <v>0</v>
          </cell>
          <cell r="W3">
            <v>340.29333333333125</v>
          </cell>
          <cell r="X3">
            <v>296.368333333333</v>
          </cell>
          <cell r="Y3">
            <v>10.065</v>
          </cell>
        </row>
        <row r="4">
          <cell r="N4" t="str">
            <v>02</v>
          </cell>
          <cell r="O4">
            <v>1543.2560000000001</v>
          </cell>
          <cell r="P4">
            <v>219.98000000000067</v>
          </cell>
          <cell r="Q4">
            <v>7.4</v>
          </cell>
          <cell r="R4">
            <v>100.06</v>
          </cell>
          <cell r="S4">
            <v>1.9</v>
          </cell>
          <cell r="T4">
            <v>474.56599999999997</v>
          </cell>
          <cell r="U4">
            <v>108.01333333333307</v>
          </cell>
          <cell r="V4">
            <v>4.2666666666666684</v>
          </cell>
          <cell r="W4">
            <v>333.979999999999</v>
          </cell>
          <cell r="X4">
            <v>28.30600000000133</v>
          </cell>
          <cell r="Y4">
            <v>5.12</v>
          </cell>
        </row>
        <row r="5">
          <cell r="N5" t="str">
            <v>03</v>
          </cell>
          <cell r="O5">
            <v>3854.5909999999999</v>
          </cell>
          <cell r="P5">
            <v>236.02666666666786</v>
          </cell>
          <cell r="Q5">
            <v>289.99999999999619</v>
          </cell>
          <cell r="R5">
            <v>0</v>
          </cell>
          <cell r="S5">
            <v>0</v>
          </cell>
          <cell r="T5">
            <v>509.71800000000002</v>
          </cell>
          <cell r="U5">
            <v>455.573333333324</v>
          </cell>
          <cell r="V5">
            <v>3.8666666666666685</v>
          </cell>
          <cell r="W5">
            <v>0</v>
          </cell>
          <cell r="X5">
            <v>50.278000000009328</v>
          </cell>
          <cell r="Y5">
            <v>18.527000000000001</v>
          </cell>
        </row>
        <row r="6">
          <cell r="N6" t="str">
            <v>04</v>
          </cell>
          <cell r="O6">
            <v>3207.3809999999999</v>
          </cell>
          <cell r="P6">
            <v>325.53333333333052</v>
          </cell>
          <cell r="Q6">
            <v>13.93333333333333</v>
          </cell>
          <cell r="R6">
            <v>0</v>
          </cell>
          <cell r="S6">
            <v>1.2666666666666666</v>
          </cell>
          <cell r="T6">
            <v>694.90499999999997</v>
          </cell>
          <cell r="U6">
            <v>410.28666666665998</v>
          </cell>
          <cell r="V6">
            <v>107.23333333333302</v>
          </cell>
          <cell r="W6">
            <v>0</v>
          </cell>
          <cell r="X6">
            <v>177.38500000000701</v>
          </cell>
          <cell r="Y6">
            <v>29.835000000000001</v>
          </cell>
        </row>
        <row r="7">
          <cell r="N7" t="str">
            <v>05</v>
          </cell>
          <cell r="O7">
            <v>3710.3</v>
          </cell>
          <cell r="P7">
            <v>268.98666666666759</v>
          </cell>
          <cell r="Q7">
            <v>116.46666666666654</v>
          </cell>
          <cell r="R7">
            <v>0</v>
          </cell>
          <cell r="S7">
            <v>0.51333333333333342</v>
          </cell>
          <cell r="T7">
            <v>930.47900000000004</v>
          </cell>
          <cell r="U7">
            <v>338.11999999999756</v>
          </cell>
          <cell r="V7">
            <v>0</v>
          </cell>
          <cell r="W7">
            <v>0</v>
          </cell>
          <cell r="X7">
            <v>592.35900000000197</v>
          </cell>
          <cell r="Y7">
            <v>523.03499999999997</v>
          </cell>
        </row>
        <row r="8">
          <cell r="N8" t="str">
            <v>06</v>
          </cell>
          <cell r="O8">
            <v>12286.81</v>
          </cell>
          <cell r="P8">
            <v>902.7533333333331</v>
          </cell>
          <cell r="Q8">
            <v>467.86666666666753</v>
          </cell>
          <cell r="R8">
            <v>520.53999999998916</v>
          </cell>
          <cell r="S8">
            <v>2.42</v>
          </cell>
          <cell r="T8">
            <v>2119.6109999999999</v>
          </cell>
          <cell r="U8">
            <v>707.64</v>
          </cell>
          <cell r="V8">
            <v>697.11333333333107</v>
          </cell>
          <cell r="W8">
            <v>0</v>
          </cell>
          <cell r="X8">
            <v>714.85766666666996</v>
          </cell>
          <cell r="Y8">
            <v>230.92599999999999</v>
          </cell>
        </row>
        <row r="9">
          <cell r="N9" t="str">
            <v>07</v>
          </cell>
          <cell r="O9">
            <v>4454.3879999999999</v>
          </cell>
          <cell r="P9">
            <v>281.45333333333326</v>
          </cell>
          <cell r="Q9">
            <v>0</v>
          </cell>
          <cell r="R9">
            <v>323.25999999999829</v>
          </cell>
          <cell r="S9">
            <v>0.42666666666666675</v>
          </cell>
          <cell r="T9">
            <v>624.93799999999999</v>
          </cell>
          <cell r="U9">
            <v>170.53333333333381</v>
          </cell>
          <cell r="V9">
            <v>348.7399999999983</v>
          </cell>
          <cell r="W9">
            <v>0</v>
          </cell>
          <cell r="X9">
            <v>105.664666666668</v>
          </cell>
          <cell r="Y9">
            <v>58.68</v>
          </cell>
        </row>
        <row r="10">
          <cell r="N10" t="str">
            <v>08</v>
          </cell>
          <cell r="O10">
            <v>7018.5649999999996</v>
          </cell>
          <cell r="P10">
            <v>351.13999999999726</v>
          </cell>
          <cell r="Q10">
            <v>0</v>
          </cell>
          <cell r="R10">
            <v>1697.0799999999219</v>
          </cell>
          <cell r="S10">
            <v>0</v>
          </cell>
          <cell r="T10">
            <v>1559.836</v>
          </cell>
          <cell r="U10">
            <v>600.02666666666391</v>
          </cell>
          <cell r="V10">
            <v>320.93333333333237</v>
          </cell>
          <cell r="W10">
            <v>0</v>
          </cell>
          <cell r="X10">
            <v>638.87600000000396</v>
          </cell>
          <cell r="Y10">
            <v>771.57799999999997</v>
          </cell>
        </row>
        <row r="11">
          <cell r="N11" t="str">
            <v>09</v>
          </cell>
          <cell r="O11">
            <v>4995.3209999999999</v>
          </cell>
          <cell r="P11">
            <v>402.26666666666017</v>
          </cell>
          <cell r="Q11">
            <v>19.059999999999999</v>
          </cell>
          <cell r="R11">
            <v>85.000000000000071</v>
          </cell>
          <cell r="S11">
            <v>52.08</v>
          </cell>
          <cell r="T11">
            <v>764.69799999999998</v>
          </cell>
          <cell r="U11">
            <v>572.6133333333288</v>
          </cell>
          <cell r="V11">
            <v>192.0866666666673</v>
          </cell>
          <cell r="W11">
            <v>0</v>
          </cell>
          <cell r="X11">
            <v>-1.9999999960000001E-3</v>
          </cell>
          <cell r="Y11">
            <v>66.731999999999999</v>
          </cell>
        </row>
        <row r="12">
          <cell r="N12" t="str">
            <v>10</v>
          </cell>
          <cell r="O12">
            <v>4584.5810000000001</v>
          </cell>
          <cell r="P12">
            <v>478.41999999999069</v>
          </cell>
          <cell r="Q12">
            <v>0</v>
          </cell>
          <cell r="R12">
            <v>525.65333333332319</v>
          </cell>
          <cell r="S12">
            <v>0.7</v>
          </cell>
          <cell r="T12">
            <v>1192.3920000000001</v>
          </cell>
          <cell r="U12">
            <v>763.25333333335061</v>
          </cell>
          <cell r="V12">
            <v>277.7333333333342</v>
          </cell>
          <cell r="W12">
            <v>0</v>
          </cell>
          <cell r="X12">
            <v>151.40533333331501</v>
          </cell>
          <cell r="Y12">
            <v>98.614000000000004</v>
          </cell>
        </row>
        <row r="13">
          <cell r="N13" t="str">
            <v>11</v>
          </cell>
          <cell r="O13">
            <v>4445.4009999999998</v>
          </cell>
          <cell r="P13">
            <v>266.96666666666636</v>
          </cell>
          <cell r="Q13">
            <v>86.333333333333087</v>
          </cell>
          <cell r="R13">
            <v>400.70000000000232</v>
          </cell>
          <cell r="S13">
            <v>0.15333333333333332</v>
          </cell>
          <cell r="T13">
            <v>1934.925</v>
          </cell>
          <cell r="U13">
            <v>483.40000000000464</v>
          </cell>
          <cell r="V13">
            <v>99.666666666666444</v>
          </cell>
          <cell r="W13">
            <v>335.25999999999669</v>
          </cell>
          <cell r="X13">
            <v>1016.5983333333326</v>
          </cell>
          <cell r="Y13">
            <v>189.733</v>
          </cell>
        </row>
        <row r="14">
          <cell r="N14" t="str">
            <v>12</v>
          </cell>
          <cell r="O14">
            <v>1906.204</v>
          </cell>
          <cell r="P14">
            <v>136.06</v>
          </cell>
          <cell r="Q14">
            <v>7.9333333333333318</v>
          </cell>
          <cell r="R14">
            <v>99.999999999999858</v>
          </cell>
          <cell r="S14">
            <v>1.1599999999999999</v>
          </cell>
          <cell r="T14">
            <v>416.88600000000002</v>
          </cell>
          <cell r="U14">
            <v>185.93333333333376</v>
          </cell>
          <cell r="V14">
            <v>24.893333333333317</v>
          </cell>
          <cell r="W14">
            <v>175.10666666666461</v>
          </cell>
          <cell r="X14">
            <v>30.9526666666677</v>
          </cell>
          <cell r="Y14">
            <v>34.301000000000002</v>
          </cell>
        </row>
        <row r="15">
          <cell r="N15" t="str">
            <v>13</v>
          </cell>
          <cell r="O15">
            <v>2003.5830000000001</v>
          </cell>
          <cell r="P15">
            <v>118.02666666666669</v>
          </cell>
          <cell r="Q15">
            <v>30.2</v>
          </cell>
          <cell r="R15">
            <v>190.36</v>
          </cell>
          <cell r="S15">
            <v>2.8866666666666667</v>
          </cell>
          <cell r="T15">
            <v>287.24400000000003</v>
          </cell>
          <cell r="U15">
            <v>153.9133333333335</v>
          </cell>
          <cell r="V15">
            <v>3.4666666666666677</v>
          </cell>
          <cell r="W15">
            <v>0</v>
          </cell>
          <cell r="X15">
            <v>129.86399999999932</v>
          </cell>
          <cell r="Y15">
            <v>15.788</v>
          </cell>
        </row>
        <row r="16">
          <cell r="N16" t="str">
            <v>14</v>
          </cell>
          <cell r="O16">
            <v>6006.2870000000003</v>
          </cell>
          <cell r="P16">
            <v>397.67999999999324</v>
          </cell>
          <cell r="Q16">
            <v>36.533333333333324</v>
          </cell>
          <cell r="R16">
            <v>740.06666666668764</v>
          </cell>
          <cell r="S16">
            <v>0</v>
          </cell>
          <cell r="T16">
            <v>644.88300000000004</v>
          </cell>
          <cell r="U16">
            <v>441.69333333332247</v>
          </cell>
          <cell r="V16">
            <v>24.266666666666637</v>
          </cell>
          <cell r="W16">
            <v>67.833333333333414</v>
          </cell>
          <cell r="X16">
            <v>111.089666666678</v>
          </cell>
          <cell r="Y16">
            <v>379.27</v>
          </cell>
        </row>
        <row r="17">
          <cell r="N17" t="str">
            <v>15</v>
          </cell>
          <cell r="O17">
            <v>2207.56</v>
          </cell>
          <cell r="P17">
            <v>146.1066666666668</v>
          </cell>
          <cell r="Q17">
            <v>2.5866666666666664</v>
          </cell>
          <cell r="R17">
            <v>317.27999999999838</v>
          </cell>
          <cell r="S17">
            <v>0</v>
          </cell>
          <cell r="T17">
            <v>328.48599999999999</v>
          </cell>
          <cell r="U17">
            <v>210.56666666666789</v>
          </cell>
          <cell r="V17">
            <v>0</v>
          </cell>
          <cell r="W17">
            <v>0</v>
          </cell>
          <cell r="X17">
            <v>117.91933333333201</v>
          </cell>
          <cell r="Y17">
            <v>79.525000000000006</v>
          </cell>
        </row>
        <row r="18">
          <cell r="N18" t="str">
            <v>16</v>
          </cell>
          <cell r="O18">
            <v>3968.6930000000002</v>
          </cell>
          <cell r="P18">
            <v>194.60000000000085</v>
          </cell>
          <cell r="Q18">
            <v>0</v>
          </cell>
          <cell r="R18">
            <v>756.54666666668106</v>
          </cell>
          <cell r="S18">
            <v>2.6133333333333337</v>
          </cell>
          <cell r="T18">
            <v>460.85700000000003</v>
          </cell>
          <cell r="U18">
            <v>227.60000000000133</v>
          </cell>
          <cell r="V18">
            <v>17.466666666666665</v>
          </cell>
          <cell r="W18">
            <v>0</v>
          </cell>
          <cell r="X18">
            <v>215.79033333333231</v>
          </cell>
          <cell r="Y18">
            <v>0</v>
          </cell>
        </row>
        <row r="19">
          <cell r="N19" t="str">
            <v>17</v>
          </cell>
          <cell r="O19">
            <v>11973.781999999999</v>
          </cell>
          <cell r="P19">
            <v>464.85999999999689</v>
          </cell>
          <cell r="Q19">
            <v>101.93333333333317</v>
          </cell>
          <cell r="R19">
            <v>670.8799999999934</v>
          </cell>
          <cell r="S19">
            <v>2.9933333333333332</v>
          </cell>
          <cell r="T19">
            <v>1561.94</v>
          </cell>
          <cell r="U19">
            <v>591.17333333333158</v>
          </cell>
          <cell r="V19">
            <v>92.42666666666679</v>
          </cell>
          <cell r="W19">
            <v>489.03999999999871</v>
          </cell>
          <cell r="X19">
            <v>389.30000000000422</v>
          </cell>
          <cell r="Y19">
            <v>162.58799999999999</v>
          </cell>
        </row>
        <row r="20">
          <cell r="N20" t="str">
            <v>18</v>
          </cell>
          <cell r="O20">
            <v>1462.867</v>
          </cell>
          <cell r="P20">
            <v>64.420000000000087</v>
          </cell>
          <cell r="Q20">
            <v>0</v>
          </cell>
          <cell r="R20">
            <v>160.5</v>
          </cell>
          <cell r="S20">
            <v>0</v>
          </cell>
          <cell r="T20">
            <v>187.249</v>
          </cell>
          <cell r="U20">
            <v>96.339999999999748</v>
          </cell>
          <cell r="V20">
            <v>1.2</v>
          </cell>
          <cell r="W20">
            <v>0</v>
          </cell>
          <cell r="X20">
            <v>89.709000000000202</v>
          </cell>
          <cell r="Y20">
            <v>18.007000000000001</v>
          </cell>
        </row>
        <row r="21">
          <cell r="N21" t="str">
            <v>19</v>
          </cell>
          <cell r="O21">
            <v>3992.482</v>
          </cell>
          <cell r="P21">
            <v>296.50666666666558</v>
          </cell>
          <cell r="Q21">
            <v>178.73333333333341</v>
          </cell>
          <cell r="R21">
            <v>200.2000000000005</v>
          </cell>
          <cell r="S21">
            <v>0</v>
          </cell>
          <cell r="T21">
            <v>776.54899999999998</v>
          </cell>
          <cell r="U21">
            <v>301.03333333333239</v>
          </cell>
          <cell r="V21">
            <v>1.3333333333333333</v>
          </cell>
          <cell r="W21">
            <v>0</v>
          </cell>
          <cell r="X21">
            <v>474.18233333333467</v>
          </cell>
          <cell r="Y21">
            <v>5.0389999999999997</v>
          </cell>
        </row>
        <row r="22">
          <cell r="N22" t="str">
            <v>20</v>
          </cell>
          <cell r="O22">
            <v>2525.8249999999998</v>
          </cell>
          <cell r="P22">
            <v>225.90666666666667</v>
          </cell>
          <cell r="Q22">
            <v>0</v>
          </cell>
          <cell r="R22">
            <v>148.03333333333327</v>
          </cell>
          <cell r="S22">
            <v>1.2666666666666666</v>
          </cell>
          <cell r="T22">
            <v>961.697</v>
          </cell>
          <cell r="U22">
            <v>104.98666666666647</v>
          </cell>
          <cell r="V22">
            <v>0</v>
          </cell>
          <cell r="W22">
            <v>667.9599999999989</v>
          </cell>
          <cell r="X22">
            <v>188.75033333333499</v>
          </cell>
          <cell r="Y22">
            <v>33.674999999999997</v>
          </cell>
        </row>
        <row r="23">
          <cell r="N23" t="str">
            <v>21</v>
          </cell>
          <cell r="O23">
            <v>2369.6080000000002</v>
          </cell>
          <cell r="P23">
            <v>56.453333333333447</v>
          </cell>
          <cell r="Q23">
            <v>0</v>
          </cell>
          <cell r="R23">
            <v>257.57333333333577</v>
          </cell>
          <cell r="S23">
            <v>1.3333333333333334E-2</v>
          </cell>
          <cell r="T23">
            <v>633.45000000000005</v>
          </cell>
          <cell r="U23">
            <v>474.01333333332343</v>
          </cell>
          <cell r="V23">
            <v>78.72</v>
          </cell>
          <cell r="W23">
            <v>0</v>
          </cell>
          <cell r="X23">
            <v>80.716666666677</v>
          </cell>
          <cell r="Y23">
            <v>156.85900000000001</v>
          </cell>
        </row>
        <row r="24">
          <cell r="N24" t="str">
            <v>22</v>
          </cell>
          <cell r="O24">
            <v>4219.8280000000004</v>
          </cell>
          <cell r="P24">
            <v>285.14</v>
          </cell>
          <cell r="Q24">
            <v>0</v>
          </cell>
          <cell r="R24">
            <v>600.13999999999783</v>
          </cell>
          <cell r="S24">
            <v>0.40666666666666668</v>
          </cell>
          <cell r="T24">
            <v>1385.117</v>
          </cell>
          <cell r="U24">
            <v>481.15999999998962</v>
          </cell>
          <cell r="V24">
            <v>219.56666666666663</v>
          </cell>
          <cell r="W24">
            <v>280.9599999999985</v>
          </cell>
          <cell r="X24">
            <v>403.430333333345</v>
          </cell>
          <cell r="Y24">
            <v>129.16900000000001</v>
          </cell>
        </row>
        <row r="25">
          <cell r="N25" t="str">
            <v>23</v>
          </cell>
          <cell r="O25">
            <v>4116.1459999999997</v>
          </cell>
          <cell r="P25">
            <v>371.62666666666178</v>
          </cell>
          <cell r="Q25">
            <v>0</v>
          </cell>
          <cell r="R25">
            <v>259.12000000000205</v>
          </cell>
          <cell r="S25">
            <v>0.28000000000000003</v>
          </cell>
          <cell r="T25">
            <v>1961.4179999999999</v>
          </cell>
          <cell r="U25">
            <v>292.91333333333313</v>
          </cell>
          <cell r="V25">
            <v>344.18666666666422</v>
          </cell>
          <cell r="W25">
            <v>436.40666666666601</v>
          </cell>
          <cell r="X25">
            <v>887.91133333333698</v>
          </cell>
          <cell r="Y25">
            <v>126.253</v>
          </cell>
        </row>
        <row r="26">
          <cell r="N26" t="str">
            <v>24</v>
          </cell>
          <cell r="O26">
            <v>2992.86</v>
          </cell>
          <cell r="P26">
            <v>129.4</v>
          </cell>
          <cell r="Q26">
            <v>2.4666666666666672</v>
          </cell>
          <cell r="R26">
            <v>500.53333333332188</v>
          </cell>
          <cell r="S26">
            <v>0</v>
          </cell>
          <cell r="T26">
            <v>570.55200000000002</v>
          </cell>
          <cell r="U26">
            <v>372.59999999999604</v>
          </cell>
          <cell r="V26">
            <v>53.500000000000099</v>
          </cell>
          <cell r="W26">
            <v>0</v>
          </cell>
          <cell r="X26">
            <v>144.45200000000389</v>
          </cell>
          <cell r="Y26">
            <v>49.917999999999999</v>
          </cell>
        </row>
        <row r="27">
          <cell r="N27" t="str">
            <v>25</v>
          </cell>
          <cell r="O27">
            <v>1489.1279999999999</v>
          </cell>
          <cell r="P27">
            <v>251.2</v>
          </cell>
          <cell r="Q27">
            <v>23.553333333333345</v>
          </cell>
          <cell r="R27">
            <v>0</v>
          </cell>
          <cell r="S27">
            <v>0.38666666666666666</v>
          </cell>
          <cell r="T27">
            <v>153.142</v>
          </cell>
          <cell r="U27">
            <v>61.48</v>
          </cell>
          <cell r="V27">
            <v>0</v>
          </cell>
          <cell r="W27">
            <v>0</v>
          </cell>
          <cell r="X27">
            <v>91.662000000000006</v>
          </cell>
          <cell r="Y27">
            <v>66.991</v>
          </cell>
        </row>
        <row r="28">
          <cell r="N28" t="str">
            <v>26</v>
          </cell>
          <cell r="O28">
            <v>2380.288</v>
          </cell>
          <cell r="P28">
            <v>339.35333333333108</v>
          </cell>
          <cell r="Q28">
            <v>36.266666666666623</v>
          </cell>
          <cell r="R28">
            <v>0</v>
          </cell>
          <cell r="S28">
            <v>0.62666666666666671</v>
          </cell>
          <cell r="T28">
            <v>447.56900000000002</v>
          </cell>
          <cell r="U28">
            <v>5.2666666666666675</v>
          </cell>
          <cell r="V28">
            <v>28.793333333333301</v>
          </cell>
          <cell r="W28">
            <v>0</v>
          </cell>
          <cell r="X28">
            <v>413.50900000000001</v>
          </cell>
          <cell r="Y28">
            <v>23.294</v>
          </cell>
        </row>
        <row r="29">
          <cell r="N29" t="str">
            <v>27</v>
          </cell>
          <cell r="O29">
            <v>2992.6390000000001</v>
          </cell>
          <cell r="P29">
            <v>351.03333333333313</v>
          </cell>
          <cell r="Q29">
            <v>167.99999999999883</v>
          </cell>
          <cell r="R29">
            <v>0</v>
          </cell>
          <cell r="S29">
            <v>47.34</v>
          </cell>
          <cell r="T29">
            <v>308.52999999999997</v>
          </cell>
          <cell r="U29">
            <v>51.646666666666668</v>
          </cell>
          <cell r="V29">
            <v>0</v>
          </cell>
          <cell r="W29">
            <v>0</v>
          </cell>
          <cell r="X29">
            <v>256.88333333333333</v>
          </cell>
          <cell r="Y29">
            <v>28.69</v>
          </cell>
        </row>
        <row r="30">
          <cell r="N30" t="str">
            <v>28</v>
          </cell>
          <cell r="O30">
            <v>3793.2959999999998</v>
          </cell>
          <cell r="P30">
            <v>521.83333333333405</v>
          </cell>
          <cell r="Q30">
            <v>150.87333333333328</v>
          </cell>
          <cell r="R30">
            <v>0</v>
          </cell>
          <cell r="S30">
            <v>0</v>
          </cell>
          <cell r="T30">
            <v>977.13400000000001</v>
          </cell>
          <cell r="U30">
            <v>74.7</v>
          </cell>
          <cell r="V30">
            <v>0</v>
          </cell>
          <cell r="W30">
            <v>0</v>
          </cell>
          <cell r="X30">
            <v>902.43399999999997</v>
          </cell>
          <cell r="Y30">
            <v>79.878</v>
          </cell>
        </row>
        <row r="31">
          <cell r="N31" t="str">
            <v>29</v>
          </cell>
          <cell r="O31">
            <v>3442.8789999999999</v>
          </cell>
          <cell r="P31">
            <v>513.46666666666692</v>
          </cell>
          <cell r="Q31">
            <v>14.12</v>
          </cell>
          <cell r="R31">
            <v>0</v>
          </cell>
          <cell r="S31">
            <v>0</v>
          </cell>
          <cell r="T31">
            <v>278.839</v>
          </cell>
          <cell r="U31">
            <v>75.339999999999947</v>
          </cell>
          <cell r="V31">
            <v>0</v>
          </cell>
          <cell r="W31">
            <v>0</v>
          </cell>
          <cell r="X31">
            <v>203.499</v>
          </cell>
          <cell r="Y31">
            <v>78.415000000000006</v>
          </cell>
        </row>
        <row r="32">
          <cell r="N32" t="str">
            <v>30</v>
          </cell>
          <cell r="O32">
            <v>1132.731</v>
          </cell>
          <cell r="P32">
            <v>52.953333333333532</v>
          </cell>
          <cell r="Q32">
            <v>0</v>
          </cell>
          <cell r="R32">
            <v>231.13333333333532</v>
          </cell>
          <cell r="S32">
            <v>0</v>
          </cell>
          <cell r="T32">
            <v>172.00700000000001</v>
          </cell>
          <cell r="U32">
            <v>156.53333333333336</v>
          </cell>
          <cell r="V32">
            <v>7.4</v>
          </cell>
          <cell r="W32">
            <v>0</v>
          </cell>
          <cell r="X32">
            <v>8.0736666666670001</v>
          </cell>
          <cell r="Y32">
            <v>33.046999999999997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ECASTING"/>
      <sheetName val="MenuSheet"/>
      <sheetName val="ESTIMATED TUITION MODEL SUMMARY"/>
      <sheetName val="RESIDENT DETAIL"/>
      <sheetName val="resident working area"/>
      <sheetName val="NON-RESIDENT DETAIL"/>
      <sheetName val="non-resident working area"/>
      <sheetName val="CALCULATION VERIFICATION"/>
      <sheetName val="Steps for moving to next year"/>
      <sheetName val="headcounts"/>
      <sheetName val="Sheet1"/>
    </sheetNames>
    <sheetDataSet>
      <sheetData sheetId="0"/>
      <sheetData sheetId="1"/>
      <sheetData sheetId="2">
        <row r="4">
          <cell r="C4">
            <v>0</v>
          </cell>
        </row>
        <row r="7">
          <cell r="C7">
            <v>3.3799999999999997E-2</v>
          </cell>
        </row>
        <row r="8">
          <cell r="C8">
            <v>0.80089999999999995</v>
          </cell>
        </row>
        <row r="9">
          <cell r="C9">
            <v>9.8599999999999993E-2</v>
          </cell>
        </row>
        <row r="10">
          <cell r="C10">
            <v>0.10050000000000001</v>
          </cell>
        </row>
      </sheetData>
      <sheetData sheetId="3"/>
      <sheetData sheetId="4">
        <row r="5">
          <cell r="J5">
            <v>1</v>
          </cell>
          <cell r="K5">
            <v>74.3</v>
          </cell>
          <cell r="L5">
            <v>74.300000000000011</v>
          </cell>
          <cell r="M5">
            <v>74.3</v>
          </cell>
          <cell r="N5">
            <v>448697.7</v>
          </cell>
          <cell r="O5">
            <v>59.550000000000004</v>
          </cell>
          <cell r="P5">
            <v>7.35</v>
          </cell>
          <cell r="Q5">
            <v>7.45</v>
          </cell>
        </row>
        <row r="6">
          <cell r="J6">
            <v>2</v>
          </cell>
          <cell r="K6">
            <v>148.6</v>
          </cell>
          <cell r="L6">
            <v>74.300000000000011</v>
          </cell>
          <cell r="M6">
            <v>74.3</v>
          </cell>
          <cell r="N6">
            <v>800211</v>
          </cell>
          <cell r="O6">
            <v>119.10000000000001</v>
          </cell>
          <cell r="P6">
            <v>14.65</v>
          </cell>
          <cell r="Q6">
            <v>14.950000000000001</v>
          </cell>
        </row>
        <row r="7">
          <cell r="J7">
            <v>3</v>
          </cell>
          <cell r="K7">
            <v>222.89999999999998</v>
          </cell>
          <cell r="L7">
            <v>74.3</v>
          </cell>
          <cell r="M7">
            <v>74.3</v>
          </cell>
          <cell r="N7">
            <v>1548263.4</v>
          </cell>
          <cell r="O7">
            <v>178.65</v>
          </cell>
          <cell r="P7">
            <v>22</v>
          </cell>
          <cell r="Q7">
            <v>22.400000000000002</v>
          </cell>
        </row>
        <row r="8">
          <cell r="J8">
            <v>4</v>
          </cell>
          <cell r="K8">
            <v>297.2</v>
          </cell>
          <cell r="L8">
            <v>74.300000000000011</v>
          </cell>
          <cell r="M8">
            <v>74.3</v>
          </cell>
          <cell r="N8">
            <v>1024745.6</v>
          </cell>
          <cell r="O8">
            <v>238.20000000000002</v>
          </cell>
          <cell r="P8">
            <v>29.3</v>
          </cell>
          <cell r="Q8">
            <v>29.849999999999998</v>
          </cell>
        </row>
        <row r="9">
          <cell r="J9">
            <v>5</v>
          </cell>
          <cell r="K9">
            <v>371.5</v>
          </cell>
          <cell r="L9">
            <v>74.3</v>
          </cell>
          <cell r="M9">
            <v>74.3</v>
          </cell>
          <cell r="N9">
            <v>24000386</v>
          </cell>
          <cell r="O9">
            <v>297.75</v>
          </cell>
          <cell r="P9">
            <v>36.65</v>
          </cell>
          <cell r="Q9">
            <v>37.35</v>
          </cell>
        </row>
        <row r="10">
          <cell r="J10">
            <v>6</v>
          </cell>
          <cell r="K10">
            <v>445.79999999999995</v>
          </cell>
          <cell r="L10">
            <v>74.3</v>
          </cell>
          <cell r="M10">
            <v>74.3</v>
          </cell>
          <cell r="N10">
            <v>5444109.5999999996</v>
          </cell>
          <cell r="O10">
            <v>357.3</v>
          </cell>
          <cell r="P10">
            <v>43.949999999999996</v>
          </cell>
          <cell r="Q10">
            <v>44.800000000000004</v>
          </cell>
        </row>
        <row r="11">
          <cell r="J11">
            <v>7</v>
          </cell>
          <cell r="K11">
            <v>520.1</v>
          </cell>
          <cell r="L11">
            <v>74.3</v>
          </cell>
          <cell r="M11">
            <v>74.3</v>
          </cell>
          <cell r="N11">
            <v>3479989.1</v>
          </cell>
          <cell r="O11">
            <v>416.85</v>
          </cell>
          <cell r="P11">
            <v>51.3</v>
          </cell>
          <cell r="Q11">
            <v>52.25</v>
          </cell>
        </row>
        <row r="12">
          <cell r="J12">
            <v>8</v>
          </cell>
          <cell r="K12">
            <v>594.4</v>
          </cell>
          <cell r="L12">
            <v>74.300000000000011</v>
          </cell>
          <cell r="M12">
            <v>74.3</v>
          </cell>
          <cell r="N12">
            <v>5043484</v>
          </cell>
          <cell r="O12">
            <v>476.40000000000003</v>
          </cell>
          <cell r="P12">
            <v>58.6</v>
          </cell>
          <cell r="Q12">
            <v>59.75</v>
          </cell>
        </row>
        <row r="13">
          <cell r="J13">
            <v>9</v>
          </cell>
          <cell r="K13">
            <v>668.69999999999993</v>
          </cell>
          <cell r="L13">
            <v>74.300000000000011</v>
          </cell>
          <cell r="M13">
            <v>74.3</v>
          </cell>
          <cell r="N13">
            <v>3450491.9999999995</v>
          </cell>
          <cell r="O13">
            <v>535.95000000000005</v>
          </cell>
          <cell r="P13">
            <v>65.95</v>
          </cell>
          <cell r="Q13">
            <v>67.2</v>
          </cell>
        </row>
        <row r="14">
          <cell r="J14">
            <v>10</v>
          </cell>
          <cell r="K14">
            <v>743</v>
          </cell>
          <cell r="L14">
            <v>74.3</v>
          </cell>
          <cell r="M14">
            <v>74.3</v>
          </cell>
          <cell r="N14">
            <v>39369341</v>
          </cell>
          <cell r="O14">
            <v>595.5</v>
          </cell>
          <cell r="P14">
            <v>73.25</v>
          </cell>
          <cell r="Q14">
            <v>74.650000000000006</v>
          </cell>
        </row>
        <row r="15">
          <cell r="J15">
            <v>11</v>
          </cell>
          <cell r="K15">
            <v>778.85</v>
          </cell>
          <cell r="L15">
            <v>70.804545454545462</v>
          </cell>
          <cell r="M15">
            <v>35.85</v>
          </cell>
          <cell r="N15">
            <v>8776860.6500000004</v>
          </cell>
          <cell r="O15">
            <v>623.80000000000007</v>
          </cell>
          <cell r="P15">
            <v>76.8</v>
          </cell>
          <cell r="Q15">
            <v>78.25</v>
          </cell>
        </row>
        <row r="16">
          <cell r="J16">
            <v>12</v>
          </cell>
          <cell r="K16">
            <v>814.7</v>
          </cell>
          <cell r="L16">
            <v>67.891666666666666</v>
          </cell>
          <cell r="M16">
            <v>35.85</v>
          </cell>
          <cell r="N16">
            <v>24935522.900000002</v>
          </cell>
          <cell r="O16">
            <v>652.5</v>
          </cell>
          <cell r="P16">
            <v>80.349999999999994</v>
          </cell>
          <cell r="Q16">
            <v>81.899999999999991</v>
          </cell>
        </row>
        <row r="17">
          <cell r="J17">
            <v>13</v>
          </cell>
          <cell r="K17">
            <v>850.55000000000007</v>
          </cell>
          <cell r="L17">
            <v>65.426923076923075</v>
          </cell>
          <cell r="M17">
            <v>35.85</v>
          </cell>
          <cell r="N17">
            <v>19638348.950000003</v>
          </cell>
          <cell r="O17">
            <v>681.2</v>
          </cell>
          <cell r="P17">
            <v>83.85</v>
          </cell>
          <cell r="Q17">
            <v>85.5</v>
          </cell>
        </row>
        <row r="18">
          <cell r="J18">
            <v>14</v>
          </cell>
          <cell r="K18">
            <v>886.40000000000009</v>
          </cell>
          <cell r="L18">
            <v>63.31428571428571</v>
          </cell>
          <cell r="M18">
            <v>35.85</v>
          </cell>
          <cell r="N18">
            <v>8872864</v>
          </cell>
          <cell r="O18">
            <v>709.9</v>
          </cell>
          <cell r="P18">
            <v>87.4</v>
          </cell>
          <cell r="Q18">
            <v>89.1</v>
          </cell>
        </row>
        <row r="19">
          <cell r="J19">
            <v>15</v>
          </cell>
          <cell r="K19">
            <v>922.25000000000011</v>
          </cell>
          <cell r="L19">
            <v>61.483333333333334</v>
          </cell>
          <cell r="M19">
            <v>35.85</v>
          </cell>
          <cell r="N19">
            <v>64180299.750000007</v>
          </cell>
          <cell r="O19">
            <v>738.65</v>
          </cell>
          <cell r="P19">
            <v>90.95</v>
          </cell>
          <cell r="Q19">
            <v>92.699999999999989</v>
          </cell>
        </row>
        <row r="20">
          <cell r="J20">
            <v>16</v>
          </cell>
          <cell r="K20">
            <v>958.10000000000014</v>
          </cell>
          <cell r="L20">
            <v>59.881250000000001</v>
          </cell>
          <cell r="M20">
            <v>35.85</v>
          </cell>
          <cell r="N20">
            <v>13092436.500000002</v>
          </cell>
          <cell r="O20">
            <v>767.35</v>
          </cell>
          <cell r="P20">
            <v>94.45</v>
          </cell>
          <cell r="Q20">
            <v>96.300000000000011</v>
          </cell>
        </row>
        <row r="21">
          <cell r="J21">
            <v>17</v>
          </cell>
          <cell r="K21">
            <v>993.95000000000016</v>
          </cell>
          <cell r="L21">
            <v>58.46764705882353</v>
          </cell>
          <cell r="M21">
            <v>35.85</v>
          </cell>
          <cell r="N21">
            <v>8962447.1500000022</v>
          </cell>
          <cell r="O21">
            <v>796.05000000000007</v>
          </cell>
          <cell r="P21">
            <v>98</v>
          </cell>
          <cell r="Q21">
            <v>99.9</v>
          </cell>
        </row>
        <row r="22">
          <cell r="J22">
            <v>18</v>
          </cell>
          <cell r="K22">
            <v>1029.8000000000002</v>
          </cell>
          <cell r="L22">
            <v>57.211111111111109</v>
          </cell>
          <cell r="M22">
            <v>35.85</v>
          </cell>
          <cell r="N22">
            <v>6996461.2000000011</v>
          </cell>
          <cell r="O22">
            <v>824.75</v>
          </cell>
          <cell r="P22">
            <v>101.55</v>
          </cell>
          <cell r="Q22">
            <v>103.5</v>
          </cell>
        </row>
        <row r="23">
          <cell r="J23">
            <v>19</v>
          </cell>
          <cell r="K23">
            <v>1096.7000000000003</v>
          </cell>
          <cell r="L23">
            <v>57.721052631578964</v>
          </cell>
          <cell r="M23">
            <v>66.900000000000006</v>
          </cell>
          <cell r="N23">
            <v>3110241.2000000007</v>
          </cell>
          <cell r="O23">
            <v>891.65000000000009</v>
          </cell>
          <cell r="P23">
            <v>101.55</v>
          </cell>
          <cell r="Q23">
            <v>103.5</v>
          </cell>
        </row>
        <row r="24">
          <cell r="J24">
            <v>20</v>
          </cell>
          <cell r="K24">
            <v>1163.6000000000004</v>
          </cell>
          <cell r="L24">
            <v>58.180000000000021</v>
          </cell>
          <cell r="M24">
            <v>66.900000000000006</v>
          </cell>
          <cell r="N24">
            <v>6924583.6000000024</v>
          </cell>
          <cell r="O24">
            <v>958.55000000000007</v>
          </cell>
          <cell r="P24">
            <v>101.55</v>
          </cell>
          <cell r="Q24">
            <v>103.5</v>
          </cell>
        </row>
        <row r="25">
          <cell r="J25">
            <v>21</v>
          </cell>
          <cell r="K25">
            <v>1230.5000000000005</v>
          </cell>
          <cell r="L25">
            <v>58.595238095238116</v>
          </cell>
          <cell r="M25">
            <v>66.900000000000006</v>
          </cell>
          <cell r="N25">
            <v>2186598.5000000009</v>
          </cell>
          <cell r="O25">
            <v>1025.45</v>
          </cell>
          <cell r="P25">
            <v>101.55</v>
          </cell>
          <cell r="Q25">
            <v>103.5</v>
          </cell>
        </row>
        <row r="26">
          <cell r="J26">
            <v>22</v>
          </cell>
          <cell r="K26">
            <v>1297.4000000000005</v>
          </cell>
          <cell r="L26">
            <v>58.972727272727298</v>
          </cell>
          <cell r="M26">
            <v>66.900000000000006</v>
          </cell>
          <cell r="N26">
            <v>1315563.6000000006</v>
          </cell>
          <cell r="O26">
            <v>1092.3499999999999</v>
          </cell>
          <cell r="P26">
            <v>101.55</v>
          </cell>
          <cell r="Q26">
            <v>103.5</v>
          </cell>
        </row>
        <row r="27">
          <cell r="J27">
            <v>23</v>
          </cell>
          <cell r="K27">
            <v>1364.3000000000006</v>
          </cell>
          <cell r="L27">
            <v>59.317391304347851</v>
          </cell>
          <cell r="M27">
            <v>66.900000000000006</v>
          </cell>
          <cell r="N27">
            <v>815851.40000000037</v>
          </cell>
          <cell r="O27">
            <v>1159.25</v>
          </cell>
          <cell r="P27">
            <v>101.55</v>
          </cell>
          <cell r="Q27">
            <v>103.5</v>
          </cell>
        </row>
        <row r="28">
          <cell r="J28">
            <v>24</v>
          </cell>
          <cell r="K28">
            <v>1431.2000000000007</v>
          </cell>
          <cell r="L28">
            <v>59.633333333333361</v>
          </cell>
          <cell r="M28">
            <v>66.900000000000006</v>
          </cell>
          <cell r="N28">
            <v>489470.40000000026</v>
          </cell>
          <cell r="O28">
            <v>1226.1499999999999</v>
          </cell>
          <cell r="P28">
            <v>101.55</v>
          </cell>
          <cell r="Q28">
            <v>103.5</v>
          </cell>
        </row>
        <row r="29">
          <cell r="J29">
            <v>25</v>
          </cell>
          <cell r="K29">
            <v>1498.1000000000008</v>
          </cell>
          <cell r="L29">
            <v>59.924000000000035</v>
          </cell>
          <cell r="M29">
            <v>66.900000000000006</v>
          </cell>
          <cell r="N29">
            <v>2217188.0000000014</v>
          </cell>
          <cell r="O29">
            <v>1293.0500000000002</v>
          </cell>
          <cell r="P29">
            <v>101.55</v>
          </cell>
          <cell r="Q29">
            <v>103.5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"/>
      <sheetName val="CS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hildcare"/>
      <sheetName val="Child-Data"/>
      <sheetName val="Minority"/>
      <sheetName val="Minority-Data"/>
      <sheetName val="Disability"/>
      <sheetName val="Disability-Data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1">
          <cell r="A1" t="str">
            <v>COLLEGE</v>
          </cell>
          <cell r="B1" t="str">
            <v>TITLE</v>
          </cell>
          <cell r="C1" t="str">
            <v>CountOfDW_KEY</v>
          </cell>
        </row>
        <row r="2">
          <cell r="A2" t="str">
            <v>010</v>
          </cell>
          <cell r="B2" t="str">
            <v>PENINSULA</v>
          </cell>
          <cell r="C2">
            <v>356</v>
          </cell>
        </row>
        <row r="3">
          <cell r="A3" t="str">
            <v>020</v>
          </cell>
          <cell r="B3" t="str">
            <v>GRAYS HARBOR</v>
          </cell>
          <cell r="C3">
            <v>454</v>
          </cell>
        </row>
        <row r="4">
          <cell r="A4" t="str">
            <v>030</v>
          </cell>
          <cell r="B4" t="str">
            <v>OLYMPIC</v>
          </cell>
          <cell r="C4">
            <v>582</v>
          </cell>
        </row>
        <row r="5">
          <cell r="A5" t="str">
            <v>040</v>
          </cell>
          <cell r="B5" t="str">
            <v>SKAGIT VALLEY</v>
          </cell>
          <cell r="C5">
            <v>332</v>
          </cell>
        </row>
        <row r="6">
          <cell r="A6" t="str">
            <v>050</v>
          </cell>
          <cell r="B6" t="str">
            <v>EVERETT</v>
          </cell>
          <cell r="C6">
            <v>281</v>
          </cell>
        </row>
        <row r="7">
          <cell r="A7" t="str">
            <v>062</v>
          </cell>
          <cell r="B7" t="str">
            <v>SEATTLE CENTRAL</v>
          </cell>
          <cell r="C7">
            <v>356</v>
          </cell>
        </row>
        <row r="8">
          <cell r="A8" t="str">
            <v>063</v>
          </cell>
          <cell r="B8" t="str">
            <v>SEATTLE NORTH</v>
          </cell>
          <cell r="C8">
            <v>297</v>
          </cell>
        </row>
        <row r="9">
          <cell r="A9" t="str">
            <v>064</v>
          </cell>
          <cell r="B9" t="str">
            <v>SEATTLE SOUTH</v>
          </cell>
          <cell r="C9">
            <v>232</v>
          </cell>
        </row>
        <row r="10">
          <cell r="A10" t="str">
            <v>065</v>
          </cell>
          <cell r="B10" t="str">
            <v>SEATTLE VOC INSTITUTE</v>
          </cell>
          <cell r="C10">
            <v>2</v>
          </cell>
        </row>
        <row r="11">
          <cell r="A11" t="str">
            <v>070</v>
          </cell>
          <cell r="B11" t="str">
            <v>SHORELINE</v>
          </cell>
          <cell r="C11">
            <v>325</v>
          </cell>
        </row>
        <row r="12">
          <cell r="A12" t="str">
            <v>080</v>
          </cell>
          <cell r="B12" t="str">
            <v>BELLEVUE</v>
          </cell>
          <cell r="C12">
            <v>717</v>
          </cell>
        </row>
        <row r="13">
          <cell r="A13" t="str">
            <v>090</v>
          </cell>
          <cell r="B13" t="str">
            <v>HIGHLINE</v>
          </cell>
          <cell r="C13">
            <v>1358</v>
          </cell>
        </row>
        <row r="14">
          <cell r="A14" t="str">
            <v>100</v>
          </cell>
          <cell r="B14" t="str">
            <v>GREEN RIVER</v>
          </cell>
          <cell r="C14">
            <v>492</v>
          </cell>
        </row>
        <row r="15">
          <cell r="A15" t="str">
            <v>110</v>
          </cell>
          <cell r="B15" t="str">
            <v>PIERCE DISTRICT</v>
          </cell>
          <cell r="C15">
            <v>547</v>
          </cell>
        </row>
        <row r="16">
          <cell r="A16" t="str">
            <v>121</v>
          </cell>
          <cell r="B16" t="str">
            <v>CENTRALIA</v>
          </cell>
          <cell r="C16">
            <v>338</v>
          </cell>
        </row>
        <row r="17">
          <cell r="A17" t="str">
            <v>130</v>
          </cell>
          <cell r="B17" t="str">
            <v>LOWER COLUMBIA</v>
          </cell>
          <cell r="C17">
            <v>502</v>
          </cell>
        </row>
        <row r="18">
          <cell r="A18" t="str">
            <v>140</v>
          </cell>
          <cell r="B18" t="str">
            <v>CLARK</v>
          </cell>
          <cell r="C18">
            <v>936</v>
          </cell>
        </row>
        <row r="19">
          <cell r="A19" t="str">
            <v>150</v>
          </cell>
          <cell r="B19" t="str">
            <v>WENATCHEE VALLEY</v>
          </cell>
          <cell r="C19">
            <v>190</v>
          </cell>
        </row>
        <row r="20">
          <cell r="A20" t="str">
            <v>160</v>
          </cell>
          <cell r="B20" t="str">
            <v>YAKIMA VALLEY</v>
          </cell>
          <cell r="C20">
            <v>384</v>
          </cell>
        </row>
        <row r="21">
          <cell r="A21" t="str">
            <v>171</v>
          </cell>
          <cell r="B21" t="str">
            <v>SPOKANE COMMUNITY</v>
          </cell>
          <cell r="C21">
            <v>487</v>
          </cell>
        </row>
        <row r="22">
          <cell r="A22" t="str">
            <v>172</v>
          </cell>
          <cell r="B22" t="str">
            <v>SPOKANE FALLS</v>
          </cell>
          <cell r="C22">
            <v>1309</v>
          </cell>
        </row>
        <row r="23">
          <cell r="A23" t="str">
            <v>180</v>
          </cell>
          <cell r="B23" t="str">
            <v>BIG BEND</v>
          </cell>
          <cell r="C23">
            <v>234</v>
          </cell>
        </row>
        <row r="24">
          <cell r="A24" t="str">
            <v>190</v>
          </cell>
          <cell r="B24" t="str">
            <v>COLUMBIA BASIN</v>
          </cell>
          <cell r="C24">
            <v>398</v>
          </cell>
        </row>
        <row r="25">
          <cell r="A25" t="str">
            <v>200</v>
          </cell>
          <cell r="B25" t="str">
            <v>WALLA WALLA</v>
          </cell>
          <cell r="C25">
            <v>261</v>
          </cell>
        </row>
        <row r="26">
          <cell r="A26" t="str">
            <v>210</v>
          </cell>
          <cell r="B26" t="str">
            <v>WHATCOM</v>
          </cell>
          <cell r="C26">
            <v>291</v>
          </cell>
        </row>
        <row r="27">
          <cell r="A27" t="str">
            <v>220</v>
          </cell>
          <cell r="B27" t="str">
            <v>TACOMA</v>
          </cell>
          <cell r="C27">
            <v>617</v>
          </cell>
        </row>
        <row r="28">
          <cell r="A28" t="str">
            <v>230</v>
          </cell>
          <cell r="B28" t="str">
            <v>EDMONDS</v>
          </cell>
          <cell r="C28">
            <v>520</v>
          </cell>
        </row>
        <row r="29">
          <cell r="A29" t="str">
            <v>240</v>
          </cell>
          <cell r="B29" t="str">
            <v>SOUTH PUGET SOUND</v>
          </cell>
          <cell r="C29">
            <v>406</v>
          </cell>
        </row>
        <row r="30">
          <cell r="A30" t="str">
            <v>250</v>
          </cell>
          <cell r="B30" t="str">
            <v>BELLINGHAM</v>
          </cell>
          <cell r="C30">
            <v>260</v>
          </cell>
        </row>
        <row r="31">
          <cell r="A31" t="str">
            <v>260</v>
          </cell>
          <cell r="B31" t="str">
            <v>LAKE WASHINGTON</v>
          </cell>
          <cell r="C31">
            <v>200</v>
          </cell>
        </row>
        <row r="32">
          <cell r="A32" t="str">
            <v>270</v>
          </cell>
          <cell r="B32" t="str">
            <v>RENTON</v>
          </cell>
          <cell r="C32">
            <v>86</v>
          </cell>
        </row>
        <row r="33">
          <cell r="A33" t="str">
            <v>280</v>
          </cell>
          <cell r="B33" t="str">
            <v>BATES</v>
          </cell>
          <cell r="C33">
            <v>542</v>
          </cell>
        </row>
        <row r="34">
          <cell r="A34" t="str">
            <v>290</v>
          </cell>
          <cell r="B34" t="str">
            <v>CLOVER PARK</v>
          </cell>
          <cell r="C34">
            <v>182</v>
          </cell>
        </row>
        <row r="35">
          <cell r="A35" t="str">
            <v>300</v>
          </cell>
          <cell r="B35" t="str">
            <v>CASCADIA</v>
          </cell>
          <cell r="C35">
            <v>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TRO_FIN"/>
      <sheetName val="Exp by Source of Funds"/>
      <sheetName val="Exp Source of funds data"/>
      <sheetName val="Exp Source of Funds"/>
      <sheetName val="Exp by Program"/>
      <sheetName val="Exp by Prog Data"/>
      <sheetName val="Exp by Prog by Dist"/>
      <sheetName val="Operating Fees"/>
      <sheetName val="Exp by Object"/>
    </sheetNames>
    <sheetDataSet>
      <sheetData sheetId="0" refreshError="1"/>
      <sheetData sheetId="1" refreshError="1"/>
      <sheetData sheetId="2" refreshError="1">
        <row r="2">
          <cell r="A2" t="str">
            <v>01</v>
          </cell>
          <cell r="B2">
            <v>7004177.1299999999</v>
          </cell>
          <cell r="C2">
            <v>334816.8</v>
          </cell>
          <cell r="D2">
            <v>1942769</v>
          </cell>
          <cell r="E2">
            <v>143023.51</v>
          </cell>
          <cell r="F2">
            <v>1223011.1499999999</v>
          </cell>
        </row>
        <row r="3">
          <cell r="A3" t="str">
            <v>02</v>
          </cell>
          <cell r="B3">
            <v>7503383.5199999996</v>
          </cell>
          <cell r="C3">
            <v>182754</v>
          </cell>
          <cell r="D3">
            <v>1917927.33</v>
          </cell>
          <cell r="E3">
            <v>16331.45</v>
          </cell>
          <cell r="F3">
            <v>709488.78</v>
          </cell>
        </row>
        <row r="4">
          <cell r="A4" t="str">
            <v>03</v>
          </cell>
          <cell r="B4">
            <v>12933425</v>
          </cell>
          <cell r="C4">
            <v>523522.77</v>
          </cell>
          <cell r="D4">
            <v>4950553.9400000004</v>
          </cell>
          <cell r="E4">
            <v>37212</v>
          </cell>
          <cell r="F4">
            <v>1808158.23</v>
          </cell>
        </row>
        <row r="5">
          <cell r="A5" t="str">
            <v>04</v>
          </cell>
          <cell r="B5">
            <v>11377667</v>
          </cell>
          <cell r="C5">
            <v>723218.71</v>
          </cell>
          <cell r="D5">
            <v>3295727.68</v>
          </cell>
          <cell r="E5">
            <v>0</v>
          </cell>
          <cell r="F5">
            <v>6659001.7000000002</v>
          </cell>
        </row>
        <row r="6">
          <cell r="A6" t="str">
            <v>05</v>
          </cell>
          <cell r="B6">
            <v>13217159</v>
          </cell>
          <cell r="C6">
            <v>955113.61</v>
          </cell>
          <cell r="D6">
            <v>4596076.4400000004</v>
          </cell>
          <cell r="E6">
            <v>6619.01</v>
          </cell>
          <cell r="F6">
            <v>2629334.21</v>
          </cell>
        </row>
        <row r="7">
          <cell r="A7" t="str">
            <v>06</v>
          </cell>
          <cell r="B7">
            <v>47739471.25</v>
          </cell>
          <cell r="C7">
            <v>6639789.54</v>
          </cell>
          <cell r="D7">
            <v>12059091.18</v>
          </cell>
          <cell r="E7">
            <v>0</v>
          </cell>
          <cell r="F7">
            <v>15944625.619999999</v>
          </cell>
        </row>
        <row r="8">
          <cell r="A8" t="str">
            <v>07</v>
          </cell>
          <cell r="B8">
            <v>17352553.969999999</v>
          </cell>
          <cell r="C8">
            <v>1673080.71</v>
          </cell>
          <cell r="D8">
            <v>5547155.4000000004</v>
          </cell>
          <cell r="E8">
            <v>121535.21</v>
          </cell>
          <cell r="F8">
            <v>5459942.4000000004</v>
          </cell>
        </row>
        <row r="9">
          <cell r="A9" t="str">
            <v>08</v>
          </cell>
          <cell r="B9">
            <v>17993596.640000001</v>
          </cell>
          <cell r="C9">
            <v>8010014.6299999999</v>
          </cell>
          <cell r="D9">
            <v>7047242</v>
          </cell>
          <cell r="E9">
            <v>3612.5</v>
          </cell>
          <cell r="F9">
            <v>5391235.6100000003</v>
          </cell>
        </row>
        <row r="10">
          <cell r="A10" t="str">
            <v>09</v>
          </cell>
          <cell r="B10">
            <v>16642831</v>
          </cell>
          <cell r="C10">
            <v>2461363.4900000002</v>
          </cell>
          <cell r="D10">
            <v>5361764.7699999996</v>
          </cell>
          <cell r="E10">
            <v>82151.11</v>
          </cell>
          <cell r="F10">
            <v>2248636.85</v>
          </cell>
        </row>
        <row r="11">
          <cell r="A11" t="str">
            <v>10</v>
          </cell>
          <cell r="B11">
            <v>16465008.59</v>
          </cell>
          <cell r="C11">
            <v>1972413.5</v>
          </cell>
          <cell r="D11">
            <v>4623680.6100000003</v>
          </cell>
          <cell r="E11">
            <v>15554.8</v>
          </cell>
          <cell r="F11">
            <v>7603939.8399999999</v>
          </cell>
        </row>
        <row r="12">
          <cell r="A12" t="str">
            <v>11</v>
          </cell>
          <cell r="B12">
            <v>13971989.51</v>
          </cell>
          <cell r="C12">
            <v>2243347.6</v>
          </cell>
          <cell r="D12">
            <v>5529169.4000000004</v>
          </cell>
          <cell r="E12">
            <v>174376.28</v>
          </cell>
          <cell r="F12">
            <v>5934480.71</v>
          </cell>
        </row>
        <row r="13">
          <cell r="A13" t="str">
            <v>12</v>
          </cell>
          <cell r="B13">
            <v>7722760.4800000004</v>
          </cell>
          <cell r="C13">
            <v>427678.11</v>
          </cell>
          <cell r="D13">
            <v>1915487.97</v>
          </cell>
          <cell r="E13">
            <v>16946.259999999998</v>
          </cell>
          <cell r="F13">
            <v>1719306.95</v>
          </cell>
        </row>
        <row r="14">
          <cell r="A14" t="str">
            <v>13</v>
          </cell>
          <cell r="B14">
            <v>8720599</v>
          </cell>
          <cell r="C14">
            <v>810661.59</v>
          </cell>
          <cell r="D14">
            <v>2585946.9900000002</v>
          </cell>
          <cell r="E14">
            <v>25586.02</v>
          </cell>
          <cell r="F14">
            <v>2890476.43</v>
          </cell>
        </row>
        <row r="15">
          <cell r="A15" t="str">
            <v>14</v>
          </cell>
          <cell r="B15">
            <v>17630968.489999998</v>
          </cell>
          <cell r="C15">
            <v>1787678.44</v>
          </cell>
          <cell r="D15">
            <v>6018000</v>
          </cell>
          <cell r="E15">
            <v>0</v>
          </cell>
          <cell r="F15">
            <v>2415785.16</v>
          </cell>
        </row>
        <row r="16">
          <cell r="A16" t="str">
            <v>15</v>
          </cell>
          <cell r="B16">
            <v>8490147.3200000003</v>
          </cell>
          <cell r="C16">
            <v>315657.98</v>
          </cell>
          <cell r="D16">
            <v>2186223.44</v>
          </cell>
          <cell r="E16">
            <v>4107.49</v>
          </cell>
          <cell r="F16">
            <v>1025960.55</v>
          </cell>
        </row>
        <row r="17">
          <cell r="A17" t="str">
            <v>16</v>
          </cell>
          <cell r="B17">
            <v>12883056.609999999</v>
          </cell>
          <cell r="C17">
            <v>1083064.99</v>
          </cell>
          <cell r="D17">
            <v>4092327.1</v>
          </cell>
          <cell r="E17">
            <v>0</v>
          </cell>
          <cell r="F17">
            <v>1755477.29</v>
          </cell>
        </row>
        <row r="18">
          <cell r="A18" t="str">
            <v>17</v>
          </cell>
          <cell r="B18">
            <v>41336589</v>
          </cell>
          <cell r="C18">
            <v>2877279.53</v>
          </cell>
          <cell r="D18">
            <v>12097878.34</v>
          </cell>
          <cell r="E18">
            <v>105617.38</v>
          </cell>
          <cell r="F18">
            <v>11429318.43</v>
          </cell>
        </row>
        <row r="19">
          <cell r="A19" t="str">
            <v>18</v>
          </cell>
          <cell r="B19">
            <v>6823956.4299999997</v>
          </cell>
          <cell r="C19">
            <v>265853.87</v>
          </cell>
          <cell r="D19">
            <v>1457828.58</v>
          </cell>
          <cell r="E19">
            <v>17305.86</v>
          </cell>
          <cell r="F19">
            <v>1785391.51</v>
          </cell>
        </row>
        <row r="20">
          <cell r="A20" t="str">
            <v>19</v>
          </cell>
          <cell r="B20">
            <v>13532061.9</v>
          </cell>
          <cell r="C20">
            <v>698889.31</v>
          </cell>
          <cell r="D20">
            <v>4349956.26</v>
          </cell>
          <cell r="E20">
            <v>66047.710000000006</v>
          </cell>
          <cell r="F20">
            <v>3025469.1</v>
          </cell>
        </row>
        <row r="21">
          <cell r="A21" t="str">
            <v>20</v>
          </cell>
          <cell r="B21">
            <v>11058265.390000001</v>
          </cell>
          <cell r="C21">
            <v>1613874.33</v>
          </cell>
          <cell r="D21">
            <v>2945500</v>
          </cell>
          <cell r="E21">
            <v>2654.8</v>
          </cell>
          <cell r="F21">
            <v>1457609.9</v>
          </cell>
        </row>
        <row r="22">
          <cell r="A22" t="str">
            <v>21</v>
          </cell>
          <cell r="B22">
            <v>6691942.8799999999</v>
          </cell>
          <cell r="C22">
            <v>1652730.29</v>
          </cell>
          <cell r="D22">
            <v>2247261</v>
          </cell>
          <cell r="E22">
            <v>1601.65</v>
          </cell>
          <cell r="F22">
            <v>962091.01</v>
          </cell>
        </row>
        <row r="23">
          <cell r="A23" t="str">
            <v>22</v>
          </cell>
          <cell r="B23">
            <v>13269696.970000001</v>
          </cell>
          <cell r="C23">
            <v>1011448.33</v>
          </cell>
          <cell r="D23">
            <v>4510187.2300000004</v>
          </cell>
          <cell r="E23">
            <v>0</v>
          </cell>
          <cell r="F23">
            <v>2926780.72</v>
          </cell>
        </row>
        <row r="24">
          <cell r="A24" t="str">
            <v>23</v>
          </cell>
          <cell r="B24">
            <v>14425824</v>
          </cell>
          <cell r="C24">
            <v>3223041.28</v>
          </cell>
          <cell r="D24">
            <v>4249752.66</v>
          </cell>
          <cell r="E24">
            <v>12796.57</v>
          </cell>
          <cell r="F24">
            <v>9212721.9100000001</v>
          </cell>
        </row>
        <row r="25">
          <cell r="A25" t="str">
            <v>24</v>
          </cell>
          <cell r="B25">
            <v>10072738.48</v>
          </cell>
          <cell r="C25">
            <v>542589.26</v>
          </cell>
          <cell r="D25">
            <v>3430908.18</v>
          </cell>
          <cell r="E25">
            <v>126249.64</v>
          </cell>
          <cell r="F25">
            <v>2747988.65</v>
          </cell>
        </row>
        <row r="26">
          <cell r="A26" t="str">
            <v>25</v>
          </cell>
          <cell r="B26">
            <v>5982028</v>
          </cell>
          <cell r="C26">
            <v>533927.07999999996</v>
          </cell>
          <cell r="D26">
            <v>1710036.8</v>
          </cell>
          <cell r="E26">
            <v>12032.35</v>
          </cell>
          <cell r="F26">
            <v>337225.52</v>
          </cell>
        </row>
        <row r="27">
          <cell r="A27" t="str">
            <v>26</v>
          </cell>
          <cell r="B27">
            <v>9620895</v>
          </cell>
          <cell r="C27">
            <v>1644352.4</v>
          </cell>
          <cell r="D27">
            <v>2271635.19</v>
          </cell>
          <cell r="E27">
            <v>29113.41</v>
          </cell>
          <cell r="F27">
            <v>1011328.41</v>
          </cell>
        </row>
        <row r="28">
          <cell r="A28" t="str">
            <v>27</v>
          </cell>
          <cell r="B28">
            <v>12007845.640000001</v>
          </cell>
          <cell r="C28">
            <v>346802.1</v>
          </cell>
          <cell r="D28">
            <v>2921630.87</v>
          </cell>
          <cell r="E28">
            <v>0</v>
          </cell>
          <cell r="F28">
            <v>1691979.53</v>
          </cell>
        </row>
        <row r="29">
          <cell r="A29" t="str">
            <v>28</v>
          </cell>
          <cell r="B29">
            <v>15783915</v>
          </cell>
          <cell r="C29">
            <v>1812982.23</v>
          </cell>
          <cell r="D29">
            <v>2112789.61</v>
          </cell>
          <cell r="E29">
            <v>0</v>
          </cell>
          <cell r="F29">
            <v>3623051.33</v>
          </cell>
        </row>
        <row r="30">
          <cell r="A30" t="str">
            <v>29</v>
          </cell>
          <cell r="B30">
            <v>14761837.609999999</v>
          </cell>
          <cell r="C30">
            <v>2729798.3</v>
          </cell>
          <cell r="D30">
            <v>3666473.76</v>
          </cell>
          <cell r="E30">
            <v>0</v>
          </cell>
          <cell r="F30">
            <v>856281.67</v>
          </cell>
        </row>
      </sheetData>
      <sheetData sheetId="3" refreshError="1"/>
      <sheetData sheetId="4" refreshError="1"/>
      <sheetData sheetId="5" refreshError="1">
        <row r="2">
          <cell r="A2" t="str">
            <v>01</v>
          </cell>
          <cell r="B2">
            <v>4785696.99</v>
          </cell>
          <cell r="C2">
            <v>399416.01</v>
          </cell>
          <cell r="D2">
            <v>404986.2</v>
          </cell>
          <cell r="E2">
            <v>1315580.44</v>
          </cell>
          <cell r="F2">
            <v>1323546.26</v>
          </cell>
          <cell r="G2">
            <v>860743.74</v>
          </cell>
        </row>
        <row r="3">
          <cell r="A3" t="str">
            <v>02</v>
          </cell>
          <cell r="B3">
            <v>4320571.34</v>
          </cell>
          <cell r="C3">
            <v>428179.74</v>
          </cell>
          <cell r="D3">
            <v>342868.92</v>
          </cell>
          <cell r="E3">
            <v>1535438.26</v>
          </cell>
          <cell r="F3">
            <v>1891235.69</v>
          </cell>
          <cell r="G3">
            <v>919348.35</v>
          </cell>
        </row>
        <row r="4">
          <cell r="A4" t="str">
            <v>03</v>
          </cell>
          <cell r="B4">
            <v>9760990.4199999999</v>
          </cell>
          <cell r="C4">
            <v>345109.24</v>
          </cell>
          <cell r="D4">
            <v>761916.31</v>
          </cell>
          <cell r="E4">
            <v>2448246.6</v>
          </cell>
          <cell r="F4">
            <v>2982709.73</v>
          </cell>
          <cell r="G4">
            <v>1622218.64</v>
          </cell>
        </row>
        <row r="5">
          <cell r="A5" t="str">
            <v>04</v>
          </cell>
          <cell r="B5">
            <v>7991307.5800000001</v>
          </cell>
          <cell r="C5">
            <v>365045.36</v>
          </cell>
          <cell r="D5">
            <v>638860.47</v>
          </cell>
          <cell r="E5">
            <v>2023882.29</v>
          </cell>
          <cell r="F5">
            <v>2093815.87</v>
          </cell>
          <cell r="G5">
            <v>1560483.11</v>
          </cell>
        </row>
        <row r="6">
          <cell r="A6" t="str">
            <v>05</v>
          </cell>
          <cell r="B6">
            <v>10047544.109999999</v>
          </cell>
          <cell r="C6">
            <v>635543.32999999996</v>
          </cell>
          <cell r="D6">
            <v>811023.32</v>
          </cell>
          <cell r="E6">
            <v>2014455.7</v>
          </cell>
          <cell r="F6">
            <v>2697762.83</v>
          </cell>
          <cell r="G6">
            <v>1613525.16</v>
          </cell>
        </row>
        <row r="7">
          <cell r="A7" t="str">
            <v>06</v>
          </cell>
          <cell r="B7">
            <v>33070505.850000001</v>
          </cell>
          <cell r="C7">
            <v>603624.52</v>
          </cell>
          <cell r="D7">
            <v>1893124.6</v>
          </cell>
          <cell r="E7">
            <v>7730191.7699999996</v>
          </cell>
          <cell r="F7">
            <v>9564692.2799999993</v>
          </cell>
          <cell r="G7">
            <v>6936423.4100000001</v>
          </cell>
        </row>
        <row r="8">
          <cell r="A8" t="str">
            <v>07</v>
          </cell>
          <cell r="B8">
            <v>12919503.08</v>
          </cell>
          <cell r="C8">
            <v>686697.61</v>
          </cell>
          <cell r="D8">
            <v>1011558.36</v>
          </cell>
          <cell r="E8">
            <v>2217025.02</v>
          </cell>
          <cell r="F8">
            <v>3963993.42</v>
          </cell>
          <cell r="G8">
            <v>2222467.09</v>
          </cell>
        </row>
        <row r="9">
          <cell r="A9" t="str">
            <v>08</v>
          </cell>
          <cell r="B9">
            <v>13346860.439999999</v>
          </cell>
          <cell r="C9">
            <v>337722.82</v>
          </cell>
          <cell r="D9">
            <v>954060.61</v>
          </cell>
          <cell r="E9">
            <v>3473048.82</v>
          </cell>
          <cell r="F9">
            <v>4090500.59</v>
          </cell>
          <cell r="G9">
            <v>2842257.86</v>
          </cell>
        </row>
        <row r="10">
          <cell r="A10" t="str">
            <v>09</v>
          </cell>
          <cell r="B10">
            <v>11897299.939999999</v>
          </cell>
          <cell r="C10">
            <v>399293.97</v>
          </cell>
          <cell r="D10">
            <v>958338.23</v>
          </cell>
          <cell r="E10">
            <v>2830885.67</v>
          </cell>
          <cell r="F10">
            <v>3233254.86</v>
          </cell>
          <cell r="G10">
            <v>2767674.21</v>
          </cell>
        </row>
        <row r="11">
          <cell r="A11" t="str">
            <v>10</v>
          </cell>
          <cell r="B11">
            <v>9789863.8499999996</v>
          </cell>
          <cell r="C11">
            <v>1573971.82</v>
          </cell>
          <cell r="D11">
            <v>595348.37</v>
          </cell>
          <cell r="E11">
            <v>2442298.69</v>
          </cell>
          <cell r="F11">
            <v>4397862.47</v>
          </cell>
          <cell r="G11">
            <v>2304898.7999999998</v>
          </cell>
        </row>
        <row r="12">
          <cell r="A12" t="str">
            <v>11</v>
          </cell>
          <cell r="B12">
            <v>10293750.039999999</v>
          </cell>
          <cell r="C12">
            <v>904322.36</v>
          </cell>
          <cell r="D12">
            <v>906130.26</v>
          </cell>
          <cell r="E12">
            <v>2657114.9</v>
          </cell>
          <cell r="F12">
            <v>3093881.77</v>
          </cell>
          <cell r="G12">
            <v>1820335.86</v>
          </cell>
        </row>
        <row r="13">
          <cell r="A13" t="str">
            <v>12</v>
          </cell>
          <cell r="B13">
            <v>5115078.33</v>
          </cell>
          <cell r="C13">
            <v>309515.02</v>
          </cell>
          <cell r="D13">
            <v>349493.6</v>
          </cell>
          <cell r="E13">
            <v>1156926.23</v>
          </cell>
          <cell r="F13">
            <v>1738073.55</v>
          </cell>
          <cell r="G13">
            <v>986107.98</v>
          </cell>
        </row>
        <row r="14">
          <cell r="A14" t="str">
            <v>13</v>
          </cell>
          <cell r="B14">
            <v>5552489.4400000004</v>
          </cell>
          <cell r="C14">
            <v>585582.69999999995</v>
          </cell>
          <cell r="D14">
            <v>296397.59999999998</v>
          </cell>
          <cell r="E14">
            <v>1233040.3600000001</v>
          </cell>
          <cell r="F14">
            <v>2277508.09</v>
          </cell>
          <cell r="G14">
            <v>1387113.82</v>
          </cell>
        </row>
        <row r="15">
          <cell r="A15" t="str">
            <v>14</v>
          </cell>
          <cell r="B15">
            <v>13594200.77</v>
          </cell>
          <cell r="C15">
            <v>851843.55</v>
          </cell>
          <cell r="D15">
            <v>786101.41</v>
          </cell>
          <cell r="E15">
            <v>2674226.2400000002</v>
          </cell>
          <cell r="F15">
            <v>3239081.98</v>
          </cell>
          <cell r="G15">
            <v>2503514.54</v>
          </cell>
        </row>
        <row r="16">
          <cell r="A16" t="str">
            <v>15</v>
          </cell>
          <cell r="B16">
            <v>5287603.97</v>
          </cell>
          <cell r="C16">
            <v>384423.62</v>
          </cell>
          <cell r="D16">
            <v>419518.57</v>
          </cell>
          <cell r="E16">
            <v>1424303.9</v>
          </cell>
          <cell r="F16">
            <v>1972673.08</v>
          </cell>
          <cell r="G16">
            <v>1191955.1100000001</v>
          </cell>
        </row>
        <row r="17">
          <cell r="A17" t="str">
            <v>16</v>
          </cell>
          <cell r="B17">
            <v>9160459.9800000004</v>
          </cell>
          <cell r="C17">
            <v>521094.19</v>
          </cell>
          <cell r="D17">
            <v>560127.02</v>
          </cell>
          <cell r="E17">
            <v>2082381.62</v>
          </cell>
          <cell r="F17">
            <v>2797518.83</v>
          </cell>
          <cell r="G17">
            <v>1853802.07</v>
          </cell>
        </row>
        <row r="18">
          <cell r="A18" t="str">
            <v>17</v>
          </cell>
          <cell r="B18">
            <v>30032819.300000001</v>
          </cell>
          <cell r="C18">
            <v>604681.59</v>
          </cell>
          <cell r="D18">
            <v>2106720.9300000002</v>
          </cell>
          <cell r="E18">
            <v>7153258.1100000003</v>
          </cell>
          <cell r="F18">
            <v>7111307</v>
          </cell>
          <cell r="G18">
            <v>6531297.79</v>
          </cell>
        </row>
        <row r="19">
          <cell r="A19" t="str">
            <v>18</v>
          </cell>
          <cell r="B19">
            <v>4016969.19</v>
          </cell>
          <cell r="C19">
            <v>191629.58</v>
          </cell>
          <cell r="D19">
            <v>349327.89</v>
          </cell>
          <cell r="E19">
            <v>903660.64</v>
          </cell>
          <cell r="F19">
            <v>1531767.03</v>
          </cell>
          <cell r="G19">
            <v>1305736.54</v>
          </cell>
        </row>
        <row r="20">
          <cell r="A20" t="str">
            <v>19</v>
          </cell>
          <cell r="B20">
            <v>10386343.130000001</v>
          </cell>
          <cell r="C20">
            <v>220870.26</v>
          </cell>
          <cell r="D20">
            <v>600303.88</v>
          </cell>
          <cell r="E20">
            <v>2174543.81</v>
          </cell>
          <cell r="F20">
            <v>2671793.37</v>
          </cell>
          <cell r="G20">
            <v>1894211.42</v>
          </cell>
        </row>
        <row r="21">
          <cell r="A21" t="str">
            <v>20</v>
          </cell>
          <cell r="B21">
            <v>7524535.7199999997</v>
          </cell>
          <cell r="C21">
            <v>647256.72</v>
          </cell>
          <cell r="D21">
            <v>720333.08</v>
          </cell>
          <cell r="E21">
            <v>1901810.21</v>
          </cell>
          <cell r="F21">
            <v>2204564.19</v>
          </cell>
          <cell r="G21">
            <v>1007920.27</v>
          </cell>
        </row>
        <row r="22">
          <cell r="A22" t="str">
            <v>21</v>
          </cell>
          <cell r="B22">
            <v>3979306.47</v>
          </cell>
          <cell r="C22">
            <v>350645.97</v>
          </cell>
          <cell r="D22">
            <v>362667.31</v>
          </cell>
          <cell r="E22">
            <v>1330848.4099999999</v>
          </cell>
          <cell r="F22">
            <v>1900889.1</v>
          </cell>
          <cell r="G22">
            <v>1016448.27</v>
          </cell>
        </row>
        <row r="23">
          <cell r="A23" t="str">
            <v>22</v>
          </cell>
          <cell r="B23">
            <v>8448619.2400000002</v>
          </cell>
          <cell r="C23">
            <v>904740</v>
          </cell>
          <cell r="D23">
            <v>767962.26</v>
          </cell>
          <cell r="E23">
            <v>2277711</v>
          </cell>
          <cell r="F23">
            <v>3329876.09</v>
          </cell>
          <cell r="G23">
            <v>2050975.61</v>
          </cell>
        </row>
        <row r="24">
          <cell r="A24" t="str">
            <v>23</v>
          </cell>
          <cell r="B24">
            <v>9434263.3200000003</v>
          </cell>
          <cell r="C24">
            <v>692963.21</v>
          </cell>
          <cell r="D24">
            <v>819385.34</v>
          </cell>
          <cell r="E24">
            <v>2155417.87</v>
          </cell>
          <cell r="F24">
            <v>3018769.75</v>
          </cell>
          <cell r="G24">
            <v>2567573.7400000002</v>
          </cell>
        </row>
        <row r="25">
          <cell r="A25" t="str">
            <v>24</v>
          </cell>
          <cell r="B25">
            <v>7006091.3399999999</v>
          </cell>
          <cell r="C25">
            <v>455430.02</v>
          </cell>
          <cell r="D25">
            <v>442726.19</v>
          </cell>
          <cell r="E25">
            <v>1712065.48</v>
          </cell>
          <cell r="F25">
            <v>2323121.58</v>
          </cell>
          <cell r="G25">
            <v>1690461.69</v>
          </cell>
        </row>
        <row r="26">
          <cell r="A26" t="str">
            <v>25</v>
          </cell>
          <cell r="B26">
            <v>3707981.51</v>
          </cell>
          <cell r="C26">
            <v>382716.27</v>
          </cell>
          <cell r="D26">
            <v>260338.14</v>
          </cell>
          <cell r="E26">
            <v>1016373.65</v>
          </cell>
          <cell r="F26">
            <v>1489096.09</v>
          </cell>
          <cell r="G26">
            <v>847591.49</v>
          </cell>
        </row>
        <row r="27">
          <cell r="A27" t="str">
            <v>26</v>
          </cell>
          <cell r="B27">
            <v>5427398.1900000004</v>
          </cell>
          <cell r="C27">
            <v>915515.74</v>
          </cell>
          <cell r="D27">
            <v>252053.5</v>
          </cell>
          <cell r="E27">
            <v>1375769.92</v>
          </cell>
          <cell r="F27">
            <v>2632967.4700000002</v>
          </cell>
          <cell r="G27">
            <v>1317938.78</v>
          </cell>
        </row>
        <row r="28">
          <cell r="A28" t="str">
            <v>27</v>
          </cell>
          <cell r="B28">
            <v>7687419.8200000003</v>
          </cell>
          <cell r="C28">
            <v>957137.11</v>
          </cell>
          <cell r="D28">
            <v>194100.89</v>
          </cell>
          <cell r="E28">
            <v>1459713.79</v>
          </cell>
          <cell r="F28">
            <v>2860288.97</v>
          </cell>
          <cell r="G28">
            <v>1770815.93</v>
          </cell>
        </row>
        <row r="29">
          <cell r="A29" t="str">
            <v>28</v>
          </cell>
          <cell r="B29">
            <v>9594410.2400000002</v>
          </cell>
          <cell r="C29">
            <v>1253099.8799999999</v>
          </cell>
          <cell r="D29">
            <v>235905.83</v>
          </cell>
          <cell r="E29">
            <v>1645691.34</v>
          </cell>
          <cell r="F29">
            <v>3301303.88</v>
          </cell>
          <cell r="G29">
            <v>1866293.44</v>
          </cell>
        </row>
        <row r="30">
          <cell r="A30" t="str">
            <v>29</v>
          </cell>
          <cell r="B30">
            <v>10600514.029999999</v>
          </cell>
          <cell r="C30">
            <v>1385460.88</v>
          </cell>
          <cell r="D30">
            <v>415214.36</v>
          </cell>
          <cell r="E30">
            <v>1266746.26</v>
          </cell>
          <cell r="F30">
            <v>3224191.7</v>
          </cell>
          <cell r="G30">
            <v>1536184.14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TRO_FIN"/>
      <sheetName val="Exp by Source of Funds"/>
      <sheetName val="Exp Source of funds data"/>
      <sheetName val="Exp Source of Funds"/>
      <sheetName val="Exp by Program"/>
      <sheetName val="Exp by Prog Data"/>
      <sheetName val="Exp by Prog by Dist"/>
      <sheetName val="Operating Fees"/>
      <sheetName val="Exp by Object"/>
    </sheetNames>
    <sheetDataSet>
      <sheetData sheetId="0" refreshError="1"/>
      <sheetData sheetId="1" refreshError="1"/>
      <sheetData sheetId="2" refreshError="1">
        <row r="2">
          <cell r="A2" t="str">
            <v>01</v>
          </cell>
          <cell r="B2">
            <v>7004177.1299999999</v>
          </cell>
          <cell r="C2">
            <v>334816.8</v>
          </cell>
          <cell r="D2">
            <v>1942769</v>
          </cell>
          <cell r="E2">
            <v>143023.51</v>
          </cell>
          <cell r="F2">
            <v>1223011.1499999999</v>
          </cell>
        </row>
        <row r="3">
          <cell r="A3" t="str">
            <v>02</v>
          </cell>
          <cell r="B3">
            <v>7503383.5199999996</v>
          </cell>
          <cell r="C3">
            <v>182754</v>
          </cell>
          <cell r="D3">
            <v>1917927.33</v>
          </cell>
          <cell r="E3">
            <v>16331.45</v>
          </cell>
          <cell r="F3">
            <v>709488.78</v>
          </cell>
        </row>
        <row r="4">
          <cell r="A4" t="str">
            <v>03</v>
          </cell>
          <cell r="B4">
            <v>12933425</v>
          </cell>
          <cell r="C4">
            <v>523522.77</v>
          </cell>
          <cell r="D4">
            <v>4950553.9400000004</v>
          </cell>
          <cell r="E4">
            <v>37212</v>
          </cell>
          <cell r="F4">
            <v>1808158.23</v>
          </cell>
        </row>
        <row r="5">
          <cell r="A5" t="str">
            <v>04</v>
          </cell>
          <cell r="B5">
            <v>11377667</v>
          </cell>
          <cell r="C5">
            <v>723218.71</v>
          </cell>
          <cell r="D5">
            <v>3295727.68</v>
          </cell>
          <cell r="E5">
            <v>0</v>
          </cell>
          <cell r="F5">
            <v>6659001.7000000002</v>
          </cell>
        </row>
        <row r="6">
          <cell r="A6" t="str">
            <v>05</v>
          </cell>
          <cell r="B6">
            <v>13217159</v>
          </cell>
          <cell r="C6">
            <v>955113.61</v>
          </cell>
          <cell r="D6">
            <v>4596076.4400000004</v>
          </cell>
          <cell r="E6">
            <v>6619.01</v>
          </cell>
          <cell r="F6">
            <v>2629334.21</v>
          </cell>
        </row>
        <row r="7">
          <cell r="A7" t="str">
            <v>06</v>
          </cell>
          <cell r="B7">
            <v>47739471.25</v>
          </cell>
          <cell r="C7">
            <v>6639789.54</v>
          </cell>
          <cell r="D7">
            <v>12059091.18</v>
          </cell>
          <cell r="E7">
            <v>0</v>
          </cell>
          <cell r="F7">
            <v>15944625.619999999</v>
          </cell>
        </row>
        <row r="8">
          <cell r="A8" t="str">
            <v>07</v>
          </cell>
          <cell r="B8">
            <v>17352553.969999999</v>
          </cell>
          <cell r="C8">
            <v>1673080.71</v>
          </cell>
          <cell r="D8">
            <v>5547155.4000000004</v>
          </cell>
          <cell r="E8">
            <v>121535.21</v>
          </cell>
          <cell r="F8">
            <v>5459942.4000000004</v>
          </cell>
        </row>
        <row r="9">
          <cell r="A9" t="str">
            <v>08</v>
          </cell>
          <cell r="B9">
            <v>17993596.640000001</v>
          </cell>
          <cell r="C9">
            <v>8010014.6299999999</v>
          </cell>
          <cell r="D9">
            <v>7047242</v>
          </cell>
          <cell r="E9">
            <v>3612.5</v>
          </cell>
          <cell r="F9">
            <v>5391235.6100000003</v>
          </cell>
        </row>
        <row r="10">
          <cell r="A10" t="str">
            <v>09</v>
          </cell>
          <cell r="B10">
            <v>16642831</v>
          </cell>
          <cell r="C10">
            <v>2461363.4900000002</v>
          </cell>
          <cell r="D10">
            <v>5361764.7699999996</v>
          </cell>
          <cell r="E10">
            <v>82151.11</v>
          </cell>
          <cell r="F10">
            <v>2248636.85</v>
          </cell>
        </row>
        <row r="11">
          <cell r="A11" t="str">
            <v>10</v>
          </cell>
          <cell r="B11">
            <v>16465008.59</v>
          </cell>
          <cell r="C11">
            <v>1972413.5</v>
          </cell>
          <cell r="D11">
            <v>4623680.6100000003</v>
          </cell>
          <cell r="E11">
            <v>15554.8</v>
          </cell>
          <cell r="F11">
            <v>7603939.8399999999</v>
          </cell>
        </row>
        <row r="12">
          <cell r="A12" t="str">
            <v>11</v>
          </cell>
          <cell r="B12">
            <v>13971989.51</v>
          </cell>
          <cell r="C12">
            <v>2243347.6</v>
          </cell>
          <cell r="D12">
            <v>5529169.4000000004</v>
          </cell>
          <cell r="E12">
            <v>174376.28</v>
          </cell>
          <cell r="F12">
            <v>5934480.71</v>
          </cell>
        </row>
        <row r="13">
          <cell r="A13" t="str">
            <v>12</v>
          </cell>
          <cell r="B13">
            <v>7722760.4800000004</v>
          </cell>
          <cell r="C13">
            <v>427678.11</v>
          </cell>
          <cell r="D13">
            <v>1915487.97</v>
          </cell>
          <cell r="E13">
            <v>16946.259999999998</v>
          </cell>
          <cell r="F13">
            <v>1719306.95</v>
          </cell>
        </row>
        <row r="14">
          <cell r="A14" t="str">
            <v>13</v>
          </cell>
          <cell r="B14">
            <v>8720599</v>
          </cell>
          <cell r="C14">
            <v>810661.59</v>
          </cell>
          <cell r="D14">
            <v>2585946.9900000002</v>
          </cell>
          <cell r="E14">
            <v>25586.02</v>
          </cell>
          <cell r="F14">
            <v>2890476.43</v>
          </cell>
        </row>
        <row r="15">
          <cell r="A15" t="str">
            <v>14</v>
          </cell>
          <cell r="B15">
            <v>17630968.489999998</v>
          </cell>
          <cell r="C15">
            <v>1787678.44</v>
          </cell>
          <cell r="D15">
            <v>6018000</v>
          </cell>
          <cell r="E15">
            <v>0</v>
          </cell>
          <cell r="F15">
            <v>2415785.16</v>
          </cell>
        </row>
        <row r="16">
          <cell r="A16" t="str">
            <v>15</v>
          </cell>
          <cell r="B16">
            <v>8490147.3200000003</v>
          </cell>
          <cell r="C16">
            <v>315657.98</v>
          </cell>
          <cell r="D16">
            <v>2186223.44</v>
          </cell>
          <cell r="E16">
            <v>4107.49</v>
          </cell>
          <cell r="F16">
            <v>1025960.55</v>
          </cell>
        </row>
        <row r="17">
          <cell r="A17" t="str">
            <v>16</v>
          </cell>
          <cell r="B17">
            <v>12883056.609999999</v>
          </cell>
          <cell r="C17">
            <v>1083064.99</v>
          </cell>
          <cell r="D17">
            <v>4092327.1</v>
          </cell>
          <cell r="E17">
            <v>0</v>
          </cell>
          <cell r="F17">
            <v>1755477.29</v>
          </cell>
        </row>
        <row r="18">
          <cell r="A18" t="str">
            <v>17</v>
          </cell>
          <cell r="B18">
            <v>41336589</v>
          </cell>
          <cell r="C18">
            <v>2877279.53</v>
          </cell>
          <cell r="D18">
            <v>12097878.34</v>
          </cell>
          <cell r="E18">
            <v>105617.38</v>
          </cell>
          <cell r="F18">
            <v>11429318.43</v>
          </cell>
        </row>
        <row r="19">
          <cell r="A19" t="str">
            <v>18</v>
          </cell>
          <cell r="B19">
            <v>6823956.4299999997</v>
          </cell>
          <cell r="C19">
            <v>265853.87</v>
          </cell>
          <cell r="D19">
            <v>1457828.58</v>
          </cell>
          <cell r="E19">
            <v>17305.86</v>
          </cell>
          <cell r="F19">
            <v>1785391.51</v>
          </cell>
        </row>
        <row r="20">
          <cell r="A20" t="str">
            <v>19</v>
          </cell>
          <cell r="B20">
            <v>13532061.9</v>
          </cell>
          <cell r="C20">
            <v>698889.31</v>
          </cell>
          <cell r="D20">
            <v>4349956.26</v>
          </cell>
          <cell r="E20">
            <v>66047.710000000006</v>
          </cell>
          <cell r="F20">
            <v>3025469.1</v>
          </cell>
        </row>
        <row r="21">
          <cell r="A21" t="str">
            <v>20</v>
          </cell>
          <cell r="B21">
            <v>11058265.390000001</v>
          </cell>
          <cell r="C21">
            <v>1613874.33</v>
          </cell>
          <cell r="D21">
            <v>2945500</v>
          </cell>
          <cell r="E21">
            <v>2654.8</v>
          </cell>
          <cell r="F21">
            <v>1457609.9</v>
          </cell>
        </row>
        <row r="22">
          <cell r="A22" t="str">
            <v>21</v>
          </cell>
          <cell r="B22">
            <v>6691942.8799999999</v>
          </cell>
          <cell r="C22">
            <v>1652730.29</v>
          </cell>
          <cell r="D22">
            <v>2247261</v>
          </cell>
          <cell r="E22">
            <v>1601.65</v>
          </cell>
          <cell r="F22">
            <v>962091.01</v>
          </cell>
        </row>
        <row r="23">
          <cell r="A23" t="str">
            <v>22</v>
          </cell>
          <cell r="B23">
            <v>13269696.970000001</v>
          </cell>
          <cell r="C23">
            <v>1011448.33</v>
          </cell>
          <cell r="D23">
            <v>4510187.2300000004</v>
          </cell>
          <cell r="E23">
            <v>0</v>
          </cell>
          <cell r="F23">
            <v>2926780.72</v>
          </cell>
        </row>
        <row r="24">
          <cell r="A24" t="str">
            <v>23</v>
          </cell>
          <cell r="B24">
            <v>14425824</v>
          </cell>
          <cell r="C24">
            <v>3223041.28</v>
          </cell>
          <cell r="D24">
            <v>4249752.66</v>
          </cell>
          <cell r="E24">
            <v>12796.57</v>
          </cell>
          <cell r="F24">
            <v>9212721.9100000001</v>
          </cell>
        </row>
        <row r="25">
          <cell r="A25" t="str">
            <v>24</v>
          </cell>
          <cell r="B25">
            <v>10072738.48</v>
          </cell>
          <cell r="C25">
            <v>542589.26</v>
          </cell>
          <cell r="D25">
            <v>3430908.18</v>
          </cell>
          <cell r="E25">
            <v>126249.64</v>
          </cell>
          <cell r="F25">
            <v>2747988.65</v>
          </cell>
        </row>
        <row r="26">
          <cell r="A26" t="str">
            <v>25</v>
          </cell>
          <cell r="B26">
            <v>5982028</v>
          </cell>
          <cell r="C26">
            <v>533927.07999999996</v>
          </cell>
          <cell r="D26">
            <v>1710036.8</v>
          </cell>
          <cell r="E26">
            <v>12032.35</v>
          </cell>
          <cell r="F26">
            <v>337225.52</v>
          </cell>
        </row>
        <row r="27">
          <cell r="A27" t="str">
            <v>26</v>
          </cell>
          <cell r="B27">
            <v>9620895</v>
          </cell>
          <cell r="C27">
            <v>1644352.4</v>
          </cell>
          <cell r="D27">
            <v>2271635.19</v>
          </cell>
          <cell r="E27">
            <v>29113.41</v>
          </cell>
          <cell r="F27">
            <v>1011328.41</v>
          </cell>
        </row>
        <row r="28">
          <cell r="A28" t="str">
            <v>27</v>
          </cell>
          <cell r="B28">
            <v>12007845.640000001</v>
          </cell>
          <cell r="C28">
            <v>346802.1</v>
          </cell>
          <cell r="D28">
            <v>2921630.87</v>
          </cell>
          <cell r="E28">
            <v>0</v>
          </cell>
          <cell r="F28">
            <v>1691979.53</v>
          </cell>
        </row>
        <row r="29">
          <cell r="A29" t="str">
            <v>28</v>
          </cell>
          <cell r="B29">
            <v>15783915</v>
          </cell>
          <cell r="C29">
            <v>1812982.23</v>
          </cell>
          <cell r="D29">
            <v>2112789.61</v>
          </cell>
          <cell r="E29">
            <v>0</v>
          </cell>
          <cell r="F29">
            <v>3623051.33</v>
          </cell>
        </row>
        <row r="30">
          <cell r="A30" t="str">
            <v>29</v>
          </cell>
          <cell r="B30">
            <v>14761837.609999999</v>
          </cell>
          <cell r="C30">
            <v>2729798.3</v>
          </cell>
          <cell r="D30">
            <v>3666473.76</v>
          </cell>
          <cell r="E30">
            <v>0</v>
          </cell>
          <cell r="F30">
            <v>856281.67</v>
          </cell>
        </row>
      </sheetData>
      <sheetData sheetId="3" refreshError="1"/>
      <sheetData sheetId="4" refreshError="1"/>
      <sheetData sheetId="5" refreshError="1">
        <row r="2">
          <cell r="A2" t="str">
            <v>01</v>
          </cell>
          <cell r="B2">
            <v>4785696.99</v>
          </cell>
          <cell r="C2">
            <v>399416.01</v>
          </cell>
          <cell r="D2">
            <v>404986.2</v>
          </cell>
          <cell r="E2">
            <v>1315580.44</v>
          </cell>
          <cell r="F2">
            <v>1323546.26</v>
          </cell>
          <cell r="G2">
            <v>860743.74</v>
          </cell>
        </row>
        <row r="3">
          <cell r="A3" t="str">
            <v>02</v>
          </cell>
          <cell r="B3">
            <v>4320571.34</v>
          </cell>
          <cell r="C3">
            <v>428179.74</v>
          </cell>
          <cell r="D3">
            <v>342868.92</v>
          </cell>
          <cell r="E3">
            <v>1535438.26</v>
          </cell>
          <cell r="F3">
            <v>1891235.69</v>
          </cell>
          <cell r="G3">
            <v>919348.35</v>
          </cell>
        </row>
        <row r="4">
          <cell r="A4" t="str">
            <v>03</v>
          </cell>
          <cell r="B4">
            <v>9760990.4199999999</v>
          </cell>
          <cell r="C4">
            <v>345109.24</v>
          </cell>
          <cell r="D4">
            <v>761916.31</v>
          </cell>
          <cell r="E4">
            <v>2448246.6</v>
          </cell>
          <cell r="F4">
            <v>2982709.73</v>
          </cell>
          <cell r="G4">
            <v>1622218.64</v>
          </cell>
        </row>
        <row r="5">
          <cell r="A5" t="str">
            <v>04</v>
          </cell>
          <cell r="B5">
            <v>7991307.5800000001</v>
          </cell>
          <cell r="C5">
            <v>365045.36</v>
          </cell>
          <cell r="D5">
            <v>638860.47</v>
          </cell>
          <cell r="E5">
            <v>2023882.29</v>
          </cell>
          <cell r="F5">
            <v>2093815.87</v>
          </cell>
          <cell r="G5">
            <v>1560483.11</v>
          </cell>
        </row>
        <row r="6">
          <cell r="A6" t="str">
            <v>05</v>
          </cell>
          <cell r="B6">
            <v>10047544.109999999</v>
          </cell>
          <cell r="C6">
            <v>635543.32999999996</v>
          </cell>
          <cell r="D6">
            <v>811023.32</v>
          </cell>
          <cell r="E6">
            <v>2014455.7</v>
          </cell>
          <cell r="F6">
            <v>2697762.83</v>
          </cell>
          <cell r="G6">
            <v>1613525.16</v>
          </cell>
        </row>
        <row r="7">
          <cell r="A7" t="str">
            <v>06</v>
          </cell>
          <cell r="B7">
            <v>33070505.850000001</v>
          </cell>
          <cell r="C7">
            <v>603624.52</v>
          </cell>
          <cell r="D7">
            <v>1893124.6</v>
          </cell>
          <cell r="E7">
            <v>7730191.7699999996</v>
          </cell>
          <cell r="F7">
            <v>9564692.2799999993</v>
          </cell>
          <cell r="G7">
            <v>6936423.4100000001</v>
          </cell>
        </row>
        <row r="8">
          <cell r="A8" t="str">
            <v>07</v>
          </cell>
          <cell r="B8">
            <v>12919503.08</v>
          </cell>
          <cell r="C8">
            <v>686697.61</v>
          </cell>
          <cell r="D8">
            <v>1011558.36</v>
          </cell>
          <cell r="E8">
            <v>2217025.02</v>
          </cell>
          <cell r="F8">
            <v>3963993.42</v>
          </cell>
          <cell r="G8">
            <v>2222467.09</v>
          </cell>
        </row>
        <row r="9">
          <cell r="A9" t="str">
            <v>08</v>
          </cell>
          <cell r="B9">
            <v>13346860.439999999</v>
          </cell>
          <cell r="C9">
            <v>337722.82</v>
          </cell>
          <cell r="D9">
            <v>954060.61</v>
          </cell>
          <cell r="E9">
            <v>3473048.82</v>
          </cell>
          <cell r="F9">
            <v>4090500.59</v>
          </cell>
          <cell r="G9">
            <v>2842257.86</v>
          </cell>
        </row>
        <row r="10">
          <cell r="A10" t="str">
            <v>09</v>
          </cell>
          <cell r="B10">
            <v>11897299.939999999</v>
          </cell>
          <cell r="C10">
            <v>399293.97</v>
          </cell>
          <cell r="D10">
            <v>958338.23</v>
          </cell>
          <cell r="E10">
            <v>2830885.67</v>
          </cell>
          <cell r="F10">
            <v>3233254.86</v>
          </cell>
          <cell r="G10">
            <v>2767674.21</v>
          </cell>
        </row>
        <row r="11">
          <cell r="A11" t="str">
            <v>10</v>
          </cell>
          <cell r="B11">
            <v>9789863.8499999996</v>
          </cell>
          <cell r="C11">
            <v>1573971.82</v>
          </cell>
          <cell r="D11">
            <v>595348.37</v>
          </cell>
          <cell r="E11">
            <v>2442298.69</v>
          </cell>
          <cell r="F11">
            <v>4397862.47</v>
          </cell>
          <cell r="G11">
            <v>2304898.7999999998</v>
          </cell>
        </row>
        <row r="12">
          <cell r="A12" t="str">
            <v>11</v>
          </cell>
          <cell r="B12">
            <v>10293750.039999999</v>
          </cell>
          <cell r="C12">
            <v>904322.36</v>
          </cell>
          <cell r="D12">
            <v>906130.26</v>
          </cell>
          <cell r="E12">
            <v>2657114.9</v>
          </cell>
          <cell r="F12">
            <v>3093881.77</v>
          </cell>
          <cell r="G12">
            <v>1820335.86</v>
          </cell>
        </row>
        <row r="13">
          <cell r="A13" t="str">
            <v>12</v>
          </cell>
          <cell r="B13">
            <v>5115078.33</v>
          </cell>
          <cell r="C13">
            <v>309515.02</v>
          </cell>
          <cell r="D13">
            <v>349493.6</v>
          </cell>
          <cell r="E13">
            <v>1156926.23</v>
          </cell>
          <cell r="F13">
            <v>1738073.55</v>
          </cell>
          <cell r="G13">
            <v>986107.98</v>
          </cell>
        </row>
        <row r="14">
          <cell r="A14" t="str">
            <v>13</v>
          </cell>
          <cell r="B14">
            <v>5552489.4400000004</v>
          </cell>
          <cell r="C14">
            <v>585582.69999999995</v>
          </cell>
          <cell r="D14">
            <v>296397.59999999998</v>
          </cell>
          <cell r="E14">
            <v>1233040.3600000001</v>
          </cell>
          <cell r="F14">
            <v>2277508.09</v>
          </cell>
          <cell r="G14">
            <v>1387113.82</v>
          </cell>
        </row>
        <row r="15">
          <cell r="A15" t="str">
            <v>14</v>
          </cell>
          <cell r="B15">
            <v>13594200.77</v>
          </cell>
          <cell r="C15">
            <v>851843.55</v>
          </cell>
          <cell r="D15">
            <v>786101.41</v>
          </cell>
          <cell r="E15">
            <v>2674226.2400000002</v>
          </cell>
          <cell r="F15">
            <v>3239081.98</v>
          </cell>
          <cell r="G15">
            <v>2503514.54</v>
          </cell>
        </row>
        <row r="16">
          <cell r="A16" t="str">
            <v>15</v>
          </cell>
          <cell r="B16">
            <v>5287603.97</v>
          </cell>
          <cell r="C16">
            <v>384423.62</v>
          </cell>
          <cell r="D16">
            <v>419518.57</v>
          </cell>
          <cell r="E16">
            <v>1424303.9</v>
          </cell>
          <cell r="F16">
            <v>1972673.08</v>
          </cell>
          <cell r="G16">
            <v>1191955.1100000001</v>
          </cell>
        </row>
        <row r="17">
          <cell r="A17" t="str">
            <v>16</v>
          </cell>
          <cell r="B17">
            <v>9160459.9800000004</v>
          </cell>
          <cell r="C17">
            <v>521094.19</v>
          </cell>
          <cell r="D17">
            <v>560127.02</v>
          </cell>
          <cell r="E17">
            <v>2082381.62</v>
          </cell>
          <cell r="F17">
            <v>2797518.83</v>
          </cell>
          <cell r="G17">
            <v>1853802.07</v>
          </cell>
        </row>
        <row r="18">
          <cell r="A18" t="str">
            <v>17</v>
          </cell>
          <cell r="B18">
            <v>30032819.300000001</v>
          </cell>
          <cell r="C18">
            <v>604681.59</v>
          </cell>
          <cell r="D18">
            <v>2106720.9300000002</v>
          </cell>
          <cell r="E18">
            <v>7153258.1100000003</v>
          </cell>
          <cell r="F18">
            <v>7111307</v>
          </cell>
          <cell r="G18">
            <v>6531297.79</v>
          </cell>
        </row>
        <row r="19">
          <cell r="A19" t="str">
            <v>18</v>
          </cell>
          <cell r="B19">
            <v>4016969.19</v>
          </cell>
          <cell r="C19">
            <v>191629.58</v>
          </cell>
          <cell r="D19">
            <v>349327.89</v>
          </cell>
          <cell r="E19">
            <v>903660.64</v>
          </cell>
          <cell r="F19">
            <v>1531767.03</v>
          </cell>
          <cell r="G19">
            <v>1305736.54</v>
          </cell>
        </row>
        <row r="20">
          <cell r="A20" t="str">
            <v>19</v>
          </cell>
          <cell r="B20">
            <v>10386343.130000001</v>
          </cell>
          <cell r="C20">
            <v>220870.26</v>
          </cell>
          <cell r="D20">
            <v>600303.88</v>
          </cell>
          <cell r="E20">
            <v>2174543.81</v>
          </cell>
          <cell r="F20">
            <v>2671793.37</v>
          </cell>
          <cell r="G20">
            <v>1894211.42</v>
          </cell>
        </row>
        <row r="21">
          <cell r="A21" t="str">
            <v>20</v>
          </cell>
          <cell r="B21">
            <v>7524535.7199999997</v>
          </cell>
          <cell r="C21">
            <v>647256.72</v>
          </cell>
          <cell r="D21">
            <v>720333.08</v>
          </cell>
          <cell r="E21">
            <v>1901810.21</v>
          </cell>
          <cell r="F21">
            <v>2204564.19</v>
          </cell>
          <cell r="G21">
            <v>1007920.27</v>
          </cell>
        </row>
        <row r="22">
          <cell r="A22" t="str">
            <v>21</v>
          </cell>
          <cell r="B22">
            <v>3979306.47</v>
          </cell>
          <cell r="C22">
            <v>350645.97</v>
          </cell>
          <cell r="D22">
            <v>362667.31</v>
          </cell>
          <cell r="E22">
            <v>1330848.4099999999</v>
          </cell>
          <cell r="F22">
            <v>1900889.1</v>
          </cell>
          <cell r="G22">
            <v>1016448.27</v>
          </cell>
        </row>
        <row r="23">
          <cell r="A23" t="str">
            <v>22</v>
          </cell>
          <cell r="B23">
            <v>8448619.2400000002</v>
          </cell>
          <cell r="C23">
            <v>904740</v>
          </cell>
          <cell r="D23">
            <v>767962.26</v>
          </cell>
          <cell r="E23">
            <v>2277711</v>
          </cell>
          <cell r="F23">
            <v>3329876.09</v>
          </cell>
          <cell r="G23">
            <v>2050975.61</v>
          </cell>
        </row>
        <row r="24">
          <cell r="A24" t="str">
            <v>23</v>
          </cell>
          <cell r="B24">
            <v>9434263.3200000003</v>
          </cell>
          <cell r="C24">
            <v>692963.21</v>
          </cell>
          <cell r="D24">
            <v>819385.34</v>
          </cell>
          <cell r="E24">
            <v>2155417.87</v>
          </cell>
          <cell r="F24">
            <v>3018769.75</v>
          </cell>
          <cell r="G24">
            <v>2567573.7400000002</v>
          </cell>
        </row>
        <row r="25">
          <cell r="A25" t="str">
            <v>24</v>
          </cell>
          <cell r="B25">
            <v>7006091.3399999999</v>
          </cell>
          <cell r="C25">
            <v>455430.02</v>
          </cell>
          <cell r="D25">
            <v>442726.19</v>
          </cell>
          <cell r="E25">
            <v>1712065.48</v>
          </cell>
          <cell r="F25">
            <v>2323121.58</v>
          </cell>
          <cell r="G25">
            <v>1690461.69</v>
          </cell>
        </row>
        <row r="26">
          <cell r="A26" t="str">
            <v>25</v>
          </cell>
          <cell r="B26">
            <v>3707981.51</v>
          </cell>
          <cell r="C26">
            <v>382716.27</v>
          </cell>
          <cell r="D26">
            <v>260338.14</v>
          </cell>
          <cell r="E26">
            <v>1016373.65</v>
          </cell>
          <cell r="F26">
            <v>1489096.09</v>
          </cell>
          <cell r="G26">
            <v>847591.49</v>
          </cell>
        </row>
        <row r="27">
          <cell r="A27" t="str">
            <v>26</v>
          </cell>
          <cell r="B27">
            <v>5427398.1900000004</v>
          </cell>
          <cell r="C27">
            <v>915515.74</v>
          </cell>
          <cell r="D27">
            <v>252053.5</v>
          </cell>
          <cell r="E27">
            <v>1375769.92</v>
          </cell>
          <cell r="F27">
            <v>2632967.4700000002</v>
          </cell>
          <cell r="G27">
            <v>1317938.78</v>
          </cell>
        </row>
        <row r="28">
          <cell r="A28" t="str">
            <v>27</v>
          </cell>
          <cell r="B28">
            <v>7687419.8200000003</v>
          </cell>
          <cell r="C28">
            <v>957137.11</v>
          </cell>
          <cell r="D28">
            <v>194100.89</v>
          </cell>
          <cell r="E28">
            <v>1459713.79</v>
          </cell>
          <cell r="F28">
            <v>2860288.97</v>
          </cell>
          <cell r="G28">
            <v>1770815.93</v>
          </cell>
        </row>
        <row r="29">
          <cell r="A29" t="str">
            <v>28</v>
          </cell>
          <cell r="B29">
            <v>9594410.2400000002</v>
          </cell>
          <cell r="C29">
            <v>1253099.8799999999</v>
          </cell>
          <cell r="D29">
            <v>235905.83</v>
          </cell>
          <cell r="E29">
            <v>1645691.34</v>
          </cell>
          <cell r="F29">
            <v>3301303.88</v>
          </cell>
          <cell r="G29">
            <v>1866293.44</v>
          </cell>
        </row>
        <row r="30">
          <cell r="A30" t="str">
            <v>29</v>
          </cell>
          <cell r="B30">
            <v>10600514.029999999</v>
          </cell>
          <cell r="C30">
            <v>1385460.88</v>
          </cell>
          <cell r="D30">
            <v>415214.36</v>
          </cell>
          <cell r="E30">
            <v>1266746.26</v>
          </cell>
          <cell r="F30">
            <v>3224191.7</v>
          </cell>
          <cell r="G30">
            <v>1536184.14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ORECASTING"/>
      <sheetName val="MenuSheet"/>
      <sheetName val="ESTIMATED TUITION MODEL SUMMARY"/>
      <sheetName val="RESIDENT DETAIL"/>
      <sheetName val="resident working area"/>
      <sheetName val="NON-RESIDENT DETAIL"/>
      <sheetName val="non-resident working area"/>
      <sheetName val="CALCULATION VERIFICATION"/>
      <sheetName val="Steps for moving to next year"/>
      <sheetName val="headcounts"/>
      <sheetName val="Sheet1"/>
    </sheetNames>
    <sheetDataSet>
      <sheetData sheetId="0" refreshError="1"/>
      <sheetData sheetId="1" refreshError="1"/>
      <sheetData sheetId="2">
        <row r="7">
          <cell r="C7">
            <v>0.02</v>
          </cell>
        </row>
      </sheetData>
      <sheetData sheetId="3" refreshError="1"/>
      <sheetData sheetId="4" refreshError="1"/>
      <sheetData sheetId="5" refreshError="1"/>
      <sheetData sheetId="6">
        <row r="4">
          <cell r="AA4">
            <v>1</v>
          </cell>
          <cell r="AB4">
            <v>59.550000000000004</v>
          </cell>
          <cell r="AC4">
            <v>60.300000000000004</v>
          </cell>
          <cell r="AD4">
            <v>218.05</v>
          </cell>
          <cell r="AE4">
            <v>218.8</v>
          </cell>
          <cell r="AF4">
            <v>0.75</v>
          </cell>
          <cell r="AG4">
            <v>3.4395780784223801E-3</v>
          </cell>
          <cell r="AH4">
            <v>7.5676500000000004</v>
          </cell>
          <cell r="AI4">
            <v>20.5</v>
          </cell>
          <cell r="AJ4">
            <v>20.57051135060766</v>
          </cell>
          <cell r="AK4">
            <v>246.93816135060769</v>
          </cell>
          <cell r="AM4">
            <v>246.95</v>
          </cell>
        </row>
        <row r="5">
          <cell r="AA5">
            <v>2</v>
          </cell>
          <cell r="AB5">
            <v>119.10000000000001</v>
          </cell>
          <cell r="AC5">
            <v>120.60000000000001</v>
          </cell>
          <cell r="AD5">
            <v>436.1</v>
          </cell>
          <cell r="AE5">
            <v>437.6</v>
          </cell>
          <cell r="AF5">
            <v>1.5</v>
          </cell>
          <cell r="AG5">
            <v>3.4395780784223801E-3</v>
          </cell>
          <cell r="AH5">
            <v>15.135300000000001</v>
          </cell>
          <cell r="AI5">
            <v>41</v>
          </cell>
          <cell r="AJ5">
            <v>41.14102270121532</v>
          </cell>
          <cell r="AK5">
            <v>493.87632270121537</v>
          </cell>
          <cell r="AL5">
            <v>246.95</v>
          </cell>
          <cell r="AM5">
            <v>246.95</v>
          </cell>
        </row>
        <row r="6">
          <cell r="AA6">
            <v>3</v>
          </cell>
          <cell r="AB6">
            <v>178.65</v>
          </cell>
          <cell r="AC6">
            <v>180.9</v>
          </cell>
          <cell r="AD6">
            <v>654.15</v>
          </cell>
          <cell r="AE6">
            <v>656.4</v>
          </cell>
          <cell r="AF6">
            <v>2.25</v>
          </cell>
          <cell r="AG6">
            <v>3.4395780784223801E-3</v>
          </cell>
          <cell r="AH6">
            <v>22.702949999999998</v>
          </cell>
          <cell r="AI6">
            <v>61.5</v>
          </cell>
          <cell r="AJ6">
            <v>61.711534051822973</v>
          </cell>
          <cell r="AK6">
            <v>740.81448405182289</v>
          </cell>
          <cell r="AL6">
            <v>246.95</v>
          </cell>
          <cell r="AM6">
            <v>246.95</v>
          </cell>
        </row>
        <row r="7">
          <cell r="AA7">
            <v>4</v>
          </cell>
          <cell r="AB7">
            <v>238.20000000000002</v>
          </cell>
          <cell r="AC7">
            <v>241.25</v>
          </cell>
          <cell r="AD7">
            <v>872.2</v>
          </cell>
          <cell r="AE7">
            <v>875.25</v>
          </cell>
          <cell r="AF7">
            <v>3.0499999999999545</v>
          </cell>
          <cell r="AG7">
            <v>3.4969043797293676E-3</v>
          </cell>
          <cell r="AH7">
            <v>30.270600000000002</v>
          </cell>
          <cell r="AI7">
            <v>82</v>
          </cell>
          <cell r="AJ7">
            <v>82.286746159137806</v>
          </cell>
          <cell r="AK7">
            <v>987.80734615913786</v>
          </cell>
          <cell r="AL7">
            <v>247</v>
          </cell>
          <cell r="AM7">
            <v>247</v>
          </cell>
        </row>
        <row r="8">
          <cell r="AA8">
            <v>5</v>
          </cell>
          <cell r="AB8">
            <v>297.75</v>
          </cell>
          <cell r="AC8">
            <v>301.55</v>
          </cell>
          <cell r="AD8">
            <v>1090.25</v>
          </cell>
          <cell r="AE8">
            <v>1094.05</v>
          </cell>
          <cell r="AF8">
            <v>3.7999999999999545</v>
          </cell>
          <cell r="AG8">
            <v>3.4854391194679701E-3</v>
          </cell>
          <cell r="AH8">
            <v>37.838250000000002</v>
          </cell>
          <cell r="AI8">
            <v>102.5</v>
          </cell>
          <cell r="AJ8">
            <v>102.85725750974547</v>
          </cell>
          <cell r="AK8">
            <v>1234.7455075097455</v>
          </cell>
          <cell r="AL8">
            <v>246.95</v>
          </cell>
          <cell r="AM8">
            <v>246.95</v>
          </cell>
        </row>
        <row r="9">
          <cell r="AA9">
            <v>6</v>
          </cell>
          <cell r="AB9">
            <v>357.3</v>
          </cell>
          <cell r="AC9">
            <v>361.85</v>
          </cell>
          <cell r="AD9">
            <v>1308.3</v>
          </cell>
          <cell r="AE9">
            <v>1312.85</v>
          </cell>
          <cell r="AF9">
            <v>4.5499999999999545</v>
          </cell>
          <cell r="AG9">
            <v>3.4777956126270386E-3</v>
          </cell>
          <cell r="AH9">
            <v>45.405899999999995</v>
          </cell>
          <cell r="AI9">
            <v>123</v>
          </cell>
          <cell r="AJ9">
            <v>123.42776886035313</v>
          </cell>
          <cell r="AK9">
            <v>1481.683668860353</v>
          </cell>
          <cell r="AL9">
            <v>246.95</v>
          </cell>
          <cell r="AM9">
            <v>246.95</v>
          </cell>
        </row>
        <row r="10">
          <cell r="AA10">
            <v>7</v>
          </cell>
          <cell r="AB10">
            <v>416.85</v>
          </cell>
          <cell r="AC10">
            <v>422.15000000000003</v>
          </cell>
          <cell r="AD10">
            <v>1526.35</v>
          </cell>
          <cell r="AE10">
            <v>1531.6499999999999</v>
          </cell>
          <cell r="AF10">
            <v>5.2999999999999545</v>
          </cell>
          <cell r="AG10">
            <v>3.472335964883516E-3</v>
          </cell>
          <cell r="AH10">
            <v>52.973550000000003</v>
          </cell>
          <cell r="AI10">
            <v>143.5</v>
          </cell>
          <cell r="AJ10">
            <v>143.99828021096079</v>
          </cell>
          <cell r="AK10">
            <v>1728.6218302109605</v>
          </cell>
          <cell r="AL10">
            <v>246.95</v>
          </cell>
          <cell r="AM10">
            <v>246.95</v>
          </cell>
        </row>
        <row r="11">
          <cell r="AA11">
            <v>8</v>
          </cell>
          <cell r="AB11">
            <v>476.40000000000003</v>
          </cell>
          <cell r="AC11">
            <v>482.45</v>
          </cell>
          <cell r="AD11">
            <v>1744.4</v>
          </cell>
          <cell r="AE11">
            <v>1750.45</v>
          </cell>
          <cell r="AF11">
            <v>6.0499999999999545</v>
          </cell>
          <cell r="AG11">
            <v>3.4682412290758737E-3</v>
          </cell>
          <cell r="AH11">
            <v>60.541200000000003</v>
          </cell>
          <cell r="AI11">
            <v>164</v>
          </cell>
          <cell r="AJ11">
            <v>164.56879156156845</v>
          </cell>
          <cell r="AK11">
            <v>1975.5599915615685</v>
          </cell>
          <cell r="AL11">
            <v>246.95</v>
          </cell>
          <cell r="AM11">
            <v>246.95</v>
          </cell>
        </row>
        <row r="12">
          <cell r="AA12">
            <v>9</v>
          </cell>
          <cell r="AB12">
            <v>535.95000000000005</v>
          </cell>
          <cell r="AC12">
            <v>542.75</v>
          </cell>
          <cell r="AD12">
            <v>1962.45</v>
          </cell>
          <cell r="AE12">
            <v>1969.25</v>
          </cell>
          <cell r="AF12">
            <v>6.7999999999999545</v>
          </cell>
          <cell r="AG12">
            <v>3.4650564345588188E-3</v>
          </cell>
          <cell r="AH12">
            <v>68.108850000000004</v>
          </cell>
          <cell r="AI12">
            <v>184.5</v>
          </cell>
          <cell r="AJ12">
            <v>185.13930291217611</v>
          </cell>
          <cell r="AK12">
            <v>2222.498152912176</v>
          </cell>
          <cell r="AL12">
            <v>246.95</v>
          </cell>
          <cell r="AM12">
            <v>246.95</v>
          </cell>
        </row>
        <row r="13">
          <cell r="AA13">
            <v>10</v>
          </cell>
          <cell r="AB13">
            <v>595.5</v>
          </cell>
          <cell r="AC13">
            <v>603.1</v>
          </cell>
          <cell r="AD13">
            <v>2180.5</v>
          </cell>
          <cell r="AE13">
            <v>2188.1</v>
          </cell>
          <cell r="AF13">
            <v>7.5999999999999091</v>
          </cell>
          <cell r="AG13">
            <v>3.4854391194679701E-3</v>
          </cell>
          <cell r="AH13">
            <v>75.676500000000004</v>
          </cell>
          <cell r="AI13">
            <v>205</v>
          </cell>
          <cell r="AJ13">
            <v>205.71451501949093</v>
          </cell>
          <cell r="AK13">
            <v>2469.491015019491</v>
          </cell>
          <cell r="AL13">
            <v>247</v>
          </cell>
          <cell r="AM13">
            <v>246.95</v>
          </cell>
        </row>
        <row r="14">
          <cell r="AA14">
            <v>11</v>
          </cell>
          <cell r="AB14">
            <v>619.4</v>
          </cell>
          <cell r="AC14">
            <v>628.65</v>
          </cell>
          <cell r="AD14">
            <v>2208.65</v>
          </cell>
          <cell r="AE14">
            <v>2217.9</v>
          </cell>
          <cell r="AF14">
            <v>9.25</v>
          </cell>
          <cell r="AG14">
            <v>4.1880786906028566E-3</v>
          </cell>
          <cell r="AH14">
            <v>78.882450000000006</v>
          </cell>
          <cell r="AI14">
            <v>207.45</v>
          </cell>
          <cell r="AJ14">
            <v>208.31881692436556</v>
          </cell>
          <cell r="AK14">
            <v>2505.1012669243655</v>
          </cell>
          <cell r="AL14">
            <v>35.6</v>
          </cell>
          <cell r="AM14">
            <v>227.75</v>
          </cell>
        </row>
        <row r="15">
          <cell r="AA15">
            <v>12</v>
          </cell>
          <cell r="AB15">
            <v>643.29999999999995</v>
          </cell>
          <cell r="AC15">
            <v>654.20000000000005</v>
          </cell>
          <cell r="AD15">
            <v>2236.8000000000002</v>
          </cell>
          <cell r="AE15">
            <v>2247.7000000000003</v>
          </cell>
          <cell r="AF15">
            <v>10.900000000000091</v>
          </cell>
          <cell r="AG15">
            <v>4.8730329041488246E-3</v>
          </cell>
          <cell r="AH15">
            <v>82.088400000000007</v>
          </cell>
          <cell r="AI15">
            <v>209.9</v>
          </cell>
          <cell r="AJ15">
            <v>210.92284960658085</v>
          </cell>
          <cell r="AK15">
            <v>2540.7112496065811</v>
          </cell>
          <cell r="AL15">
            <v>35.6</v>
          </cell>
          <cell r="AM15">
            <v>211.75</v>
          </cell>
        </row>
        <row r="16">
          <cell r="AA16">
            <v>13</v>
          </cell>
          <cell r="AB16">
            <v>667.19999999999993</v>
          </cell>
          <cell r="AC16">
            <v>679.7</v>
          </cell>
          <cell r="AD16">
            <v>2264.9499999999998</v>
          </cell>
          <cell r="AE16">
            <v>2277.4499999999998</v>
          </cell>
          <cell r="AF16">
            <v>12.5</v>
          </cell>
          <cell r="AG16">
            <v>5.5188856266142746E-3</v>
          </cell>
          <cell r="AH16">
            <v>85.294349999999994</v>
          </cell>
          <cell r="AI16">
            <v>212.35</v>
          </cell>
          <cell r="AJ16">
            <v>213.52193536281155</v>
          </cell>
          <cell r="AK16">
            <v>2576.2662853628117</v>
          </cell>
          <cell r="AL16">
            <v>35.550000000000004</v>
          </cell>
          <cell r="AM16">
            <v>198.2</v>
          </cell>
        </row>
        <row r="17">
          <cell r="AA17">
            <v>14</v>
          </cell>
          <cell r="AB17">
            <v>691.09999999999991</v>
          </cell>
          <cell r="AC17">
            <v>705.25</v>
          </cell>
          <cell r="AD17">
            <v>2293.1</v>
          </cell>
          <cell r="AE17">
            <v>2307.25</v>
          </cell>
          <cell r="AF17">
            <v>14.150000000000091</v>
          </cell>
          <cell r="AG17">
            <v>6.1706859709563869E-3</v>
          </cell>
          <cell r="AH17">
            <v>88.500299999999996</v>
          </cell>
          <cell r="AI17">
            <v>214.8</v>
          </cell>
          <cell r="AJ17">
            <v>216.12546334656145</v>
          </cell>
          <cell r="AK17">
            <v>2611.8757633465616</v>
          </cell>
          <cell r="AL17">
            <v>35.6</v>
          </cell>
          <cell r="AM17">
            <v>186.6</v>
          </cell>
        </row>
        <row r="18">
          <cell r="AA18">
            <v>15</v>
          </cell>
          <cell r="AB18">
            <v>715</v>
          </cell>
          <cell r="AC18">
            <v>730.8</v>
          </cell>
          <cell r="AD18">
            <v>2321.25</v>
          </cell>
          <cell r="AE18">
            <v>2337.0500000000002</v>
          </cell>
          <cell r="AF18">
            <v>15.800000000000182</v>
          </cell>
          <cell r="AG18">
            <v>6.8066774367259806E-3</v>
          </cell>
          <cell r="AH18">
            <v>91.706249999999997</v>
          </cell>
          <cell r="AI18">
            <v>217.25</v>
          </cell>
          <cell r="AJ18">
            <v>218.72875067312873</v>
          </cell>
          <cell r="AK18">
            <v>2647.485000673129</v>
          </cell>
          <cell r="AL18">
            <v>35.6</v>
          </cell>
          <cell r="AM18">
            <v>176.5</v>
          </cell>
        </row>
        <row r="19">
          <cell r="AA19">
            <v>16</v>
          </cell>
          <cell r="AB19">
            <v>738.9</v>
          </cell>
          <cell r="AC19">
            <v>756.35</v>
          </cell>
          <cell r="AD19">
            <v>2349.4</v>
          </cell>
          <cell r="AE19">
            <v>2366.8500000000004</v>
          </cell>
          <cell r="AF19">
            <v>17.450000000000273</v>
          </cell>
          <cell r="AG19">
            <v>7.4274282795608552E-3</v>
          </cell>
          <cell r="AH19">
            <v>94.912199999999999</v>
          </cell>
          <cell r="AI19">
            <v>219.7</v>
          </cell>
          <cell r="AJ19">
            <v>221.33180599301951</v>
          </cell>
          <cell r="AK19">
            <v>2683.0940059930199</v>
          </cell>
          <cell r="AL19">
            <v>35.6</v>
          </cell>
          <cell r="AM19">
            <v>167.7</v>
          </cell>
        </row>
        <row r="20">
          <cell r="AA20">
            <v>17</v>
          </cell>
          <cell r="AB20">
            <v>762.8</v>
          </cell>
          <cell r="AC20">
            <v>781.9</v>
          </cell>
          <cell r="AD20">
            <v>2377.5500000000002</v>
          </cell>
          <cell r="AE20">
            <v>2396.65</v>
          </cell>
          <cell r="AF20">
            <v>19.099999999999909</v>
          </cell>
          <cell r="AG20">
            <v>8.0334798426951719E-3</v>
          </cell>
          <cell r="AH20">
            <v>98.118149999999986</v>
          </cell>
          <cell r="AI20">
            <v>222.15</v>
          </cell>
          <cell r="AJ20">
            <v>223.93463754705473</v>
          </cell>
          <cell r="AK20">
            <v>2718.7027875470544</v>
          </cell>
          <cell r="AL20">
            <v>35.6</v>
          </cell>
          <cell r="AM20">
            <v>159.95000000000002</v>
          </cell>
        </row>
        <row r="21">
          <cell r="AA21">
            <v>18</v>
          </cell>
          <cell r="AB21">
            <v>786.69999999999993</v>
          </cell>
          <cell r="AC21">
            <v>807.45</v>
          </cell>
          <cell r="AD21">
            <v>2405.6999999999998</v>
          </cell>
          <cell r="AE21">
            <v>2426.4499999999998</v>
          </cell>
          <cell r="AF21">
            <v>20.75</v>
          </cell>
          <cell r="AG21">
            <v>8.6253481315209709E-3</v>
          </cell>
          <cell r="AH21">
            <v>101.32409999999999</v>
          </cell>
          <cell r="AI21">
            <v>224.6</v>
          </cell>
          <cell r="AJ21">
            <v>226.53725319033961</v>
          </cell>
          <cell r="AK21">
            <v>2754.3113531903391</v>
          </cell>
          <cell r="AL21">
            <v>35.6</v>
          </cell>
          <cell r="AM21">
            <v>153.05000000000001</v>
          </cell>
        </row>
        <row r="22">
          <cell r="AA22">
            <v>19</v>
          </cell>
          <cell r="AB22">
            <v>853.54999999999984</v>
          </cell>
          <cell r="AC22">
            <v>875.19999999999993</v>
          </cell>
          <cell r="AD22">
            <v>2644.25</v>
          </cell>
          <cell r="AE22">
            <v>2665.7999999999997</v>
          </cell>
          <cell r="AF22">
            <v>21.549999999999727</v>
          </cell>
          <cell r="AG22">
            <v>8.1497589108441813E-3</v>
          </cell>
          <cell r="AH22">
            <v>101.32409999999999</v>
          </cell>
          <cell r="AI22">
            <v>224.6</v>
          </cell>
          <cell r="AJ22">
            <v>226.53725319033961</v>
          </cell>
          <cell r="AK22">
            <v>2993.661353190339</v>
          </cell>
          <cell r="AL22">
            <v>239.35</v>
          </cell>
          <cell r="AM22">
            <v>157.60000000000002</v>
          </cell>
        </row>
        <row r="23">
          <cell r="AA23">
            <v>20</v>
          </cell>
          <cell r="AB23">
            <v>920.39999999999975</v>
          </cell>
          <cell r="AC23">
            <v>942.90000000000009</v>
          </cell>
          <cell r="AD23">
            <v>2882.8</v>
          </cell>
          <cell r="AE23">
            <v>2905.1499999999996</v>
          </cell>
          <cell r="AF23">
            <v>22.349999999999454</v>
          </cell>
          <cell r="AG23">
            <v>7.752879145275237E-3</v>
          </cell>
          <cell r="AH23">
            <v>101.32409999999999</v>
          </cell>
          <cell r="AI23">
            <v>224.6</v>
          </cell>
          <cell r="AJ23">
            <v>226.53725319033961</v>
          </cell>
          <cell r="AK23">
            <v>3233.0113531903389</v>
          </cell>
          <cell r="AL23">
            <v>239.35</v>
          </cell>
          <cell r="AM23">
            <v>161.69999999999999</v>
          </cell>
        </row>
        <row r="24">
          <cell r="AA24">
            <v>21</v>
          </cell>
          <cell r="AB24">
            <v>987.24999999999966</v>
          </cell>
          <cell r="AC24">
            <v>1010.6</v>
          </cell>
          <cell r="AD24">
            <v>3121.35</v>
          </cell>
          <cell r="AE24">
            <v>3144.4999999999995</v>
          </cell>
          <cell r="AF24">
            <v>23.149999999999636</v>
          </cell>
          <cell r="AG24">
            <v>7.4166626619890869E-3</v>
          </cell>
          <cell r="AH24">
            <v>101.32409999999999</v>
          </cell>
          <cell r="AI24">
            <v>224.6</v>
          </cell>
          <cell r="AJ24">
            <v>226.53725319033961</v>
          </cell>
          <cell r="AK24">
            <v>3472.3613531903388</v>
          </cell>
          <cell r="AL24">
            <v>239.35</v>
          </cell>
          <cell r="AM24">
            <v>165.39999999999998</v>
          </cell>
        </row>
        <row r="25">
          <cell r="AA25">
            <v>22</v>
          </cell>
          <cell r="AB25">
            <v>1054.0999999999997</v>
          </cell>
          <cell r="AC25">
            <v>1078.3</v>
          </cell>
          <cell r="AD25">
            <v>3359.9</v>
          </cell>
          <cell r="AE25">
            <v>3383.8499999999995</v>
          </cell>
          <cell r="AF25">
            <v>23.949999999999363</v>
          </cell>
          <cell r="AG25">
            <v>7.128188338938469E-3</v>
          </cell>
          <cell r="AH25">
            <v>101.32409999999999</v>
          </cell>
          <cell r="AI25">
            <v>224.6</v>
          </cell>
          <cell r="AJ25">
            <v>226.53725319033961</v>
          </cell>
          <cell r="AK25">
            <v>3711.7113531903387</v>
          </cell>
          <cell r="AL25">
            <v>239.35</v>
          </cell>
          <cell r="AM25">
            <v>168.75</v>
          </cell>
        </row>
        <row r="26">
          <cell r="AA26">
            <v>23</v>
          </cell>
          <cell r="AB26">
            <v>1120.9499999999996</v>
          </cell>
          <cell r="AC26">
            <v>1146</v>
          </cell>
          <cell r="AD26">
            <v>3598.45</v>
          </cell>
          <cell r="AE26">
            <v>3623.1999999999994</v>
          </cell>
          <cell r="AF26">
            <v>24.749999999999545</v>
          </cell>
          <cell r="AG26">
            <v>6.8779613444676308E-3</v>
          </cell>
          <cell r="AH26">
            <v>101.32409999999999</v>
          </cell>
          <cell r="AI26">
            <v>224.6</v>
          </cell>
          <cell r="AJ26">
            <v>226.53725319033961</v>
          </cell>
          <cell r="AK26">
            <v>3951.0613531903387</v>
          </cell>
          <cell r="AL26">
            <v>239.35</v>
          </cell>
          <cell r="AM26">
            <v>171.8</v>
          </cell>
        </row>
        <row r="27">
          <cell r="AA27">
            <v>24</v>
          </cell>
          <cell r="AB27">
            <v>1187.7999999999995</v>
          </cell>
          <cell r="AC27">
            <v>1213.7</v>
          </cell>
          <cell r="AD27">
            <v>3837</v>
          </cell>
          <cell r="AE27">
            <v>3862.5499999999993</v>
          </cell>
          <cell r="AF27">
            <v>25.549999999999272</v>
          </cell>
          <cell r="AG27">
            <v>6.6588480583787526E-3</v>
          </cell>
          <cell r="AH27">
            <v>101.32409999999999</v>
          </cell>
          <cell r="AI27">
            <v>224.6</v>
          </cell>
          <cell r="AJ27">
            <v>226.53725319033961</v>
          </cell>
          <cell r="AK27">
            <v>4190.4113531903386</v>
          </cell>
          <cell r="AL27">
            <v>239.35</v>
          </cell>
          <cell r="AM27">
            <v>174.65</v>
          </cell>
        </row>
        <row r="28">
          <cell r="AA28">
            <v>25</v>
          </cell>
          <cell r="AB28">
            <v>1254.6499999999994</v>
          </cell>
          <cell r="AC28">
            <v>1281.3999999999999</v>
          </cell>
          <cell r="AD28">
            <v>4075.55</v>
          </cell>
          <cell r="AE28">
            <v>4101.8999999999996</v>
          </cell>
          <cell r="AF28">
            <v>26.349999999999454</v>
          </cell>
          <cell r="AG28">
            <v>6.4653850400558091E-3</v>
          </cell>
          <cell r="AH28">
            <v>101.32409999999999</v>
          </cell>
          <cell r="AI28">
            <v>224.6</v>
          </cell>
          <cell r="AJ28">
            <v>226.53725319033961</v>
          </cell>
          <cell r="AK28">
            <v>4429.7613531903389</v>
          </cell>
          <cell r="AL28">
            <v>239.35</v>
          </cell>
          <cell r="AM28">
            <v>177.2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-INDEX-pg 78"/>
      <sheetName val="Exp by Source of Funds-pg 79"/>
      <sheetName val="Exp Source of Funds-pg 80"/>
      <sheetName val="Exp by Program-pg 81"/>
      <sheetName val="Exp by Prog by Dist-pg 82-83"/>
      <sheetName val="Exp by Object-pg 85"/>
      <sheetName val="Sheet3"/>
    </sheetNames>
    <sheetDataSet>
      <sheetData sheetId="0"/>
      <sheetData sheetId="1">
        <row r="1">
          <cell r="A1" t="str">
            <v>Have not updated this page</v>
          </cell>
          <cell r="B1">
            <v>0.91967509025270744</v>
          </cell>
          <cell r="C1">
            <v>0.93</v>
          </cell>
          <cell r="D1">
            <v>0.94499999999999995</v>
          </cell>
          <cell r="E1">
            <v>0.97</v>
          </cell>
          <cell r="F1">
            <v>0.98799999999999999</v>
          </cell>
          <cell r="G1">
            <v>1</v>
          </cell>
          <cell r="H1" t="str">
            <v>Change from FY01</v>
          </cell>
          <cell r="J1" t="str">
            <v>Change from FY98</v>
          </cell>
        </row>
        <row r="3">
          <cell r="A3" t="str">
            <v>This note is for my info only:</v>
          </cell>
          <cell r="C3" t="str">
            <v>001 Funds include Worker Retraining (758) for 97-98 &amp; 98-99 (just add the Current $)</v>
          </cell>
        </row>
        <row r="4">
          <cell r="A4" t="str">
            <v>Type of Funds</v>
          </cell>
          <cell r="B4" t="str">
            <v>1996-97</v>
          </cell>
          <cell r="C4" t="str">
            <v>1997-98</v>
          </cell>
          <cell r="D4" t="str">
            <v>1998-99</v>
          </cell>
          <cell r="E4" t="str">
            <v>1999-00</v>
          </cell>
          <cell r="F4" t="str">
            <v>2000-01</v>
          </cell>
          <cell r="G4" t="str">
            <v>2001-02</v>
          </cell>
        </row>
        <row r="5">
          <cell r="A5" t="str">
            <v>State General (001)</v>
          </cell>
          <cell r="I5" t="str">
            <v>Chng from 97-98 to 01-02</v>
          </cell>
        </row>
        <row r="6">
          <cell r="A6" t="str">
            <v xml:space="preserve">  Current $</v>
          </cell>
          <cell r="B6">
            <v>356796464.42000002</v>
          </cell>
          <cell r="C6">
            <v>401734847</v>
          </cell>
          <cell r="D6">
            <v>414036866</v>
          </cell>
          <cell r="E6">
            <v>448010866</v>
          </cell>
          <cell r="F6">
            <v>479850439</v>
          </cell>
          <cell r="G6">
            <v>505015330</v>
          </cell>
        </row>
        <row r="7">
          <cell r="A7" t="str">
            <v xml:space="preserve">  Constant $</v>
          </cell>
          <cell r="B7">
            <v>387959256.70005894</v>
          </cell>
          <cell r="C7">
            <v>431972953.76344085</v>
          </cell>
          <cell r="D7">
            <v>438134249.73544973</v>
          </cell>
          <cell r="E7">
            <v>461866872.16494846</v>
          </cell>
          <cell r="F7">
            <v>485678581.98380566</v>
          </cell>
          <cell r="G7">
            <v>505015330</v>
          </cell>
          <cell r="H7">
            <v>3.9813878423897851E-2</v>
          </cell>
          <cell r="I7">
            <v>0.16254754365126517</v>
          </cell>
          <cell r="J7">
            <v>0.16909016085428111</v>
          </cell>
        </row>
        <row r="8">
          <cell r="A8" t="str">
            <v xml:space="preserve">  % Total</v>
          </cell>
          <cell r="B8">
            <v>0.57034551520609811</v>
          </cell>
          <cell r="C8">
            <v>0.61111172102048616</v>
          </cell>
          <cell r="D8">
            <v>0.59885114418403584</v>
          </cell>
          <cell r="E8">
            <v>0.59137604414222589</v>
          </cell>
          <cell r="F8">
            <v>0.59023581382004264</v>
          </cell>
          <cell r="G8">
            <v>0.58487351933542542</v>
          </cell>
        </row>
        <row r="9">
          <cell r="A9" t="str">
            <v>Operating Fees (149)</v>
          </cell>
        </row>
        <row r="10">
          <cell r="A10" t="str">
            <v>Current $</v>
          </cell>
          <cell r="B10">
            <v>110465545.84999999</v>
          </cell>
          <cell r="C10">
            <v>118934198</v>
          </cell>
          <cell r="D10">
            <v>121640982</v>
          </cell>
          <cell r="E10">
            <v>133953155</v>
          </cell>
          <cell r="F10">
            <v>134944916</v>
          </cell>
          <cell r="G10">
            <v>145847594</v>
          </cell>
        </row>
        <row r="11">
          <cell r="A11" t="str">
            <v xml:space="preserve">  Constant $</v>
          </cell>
          <cell r="B11">
            <v>120113665.16368991</v>
          </cell>
          <cell r="C11">
            <v>127886234.40860215</v>
          </cell>
          <cell r="D11">
            <v>128720615.87301588</v>
          </cell>
          <cell r="E11">
            <v>138096036.08247423</v>
          </cell>
          <cell r="F11">
            <v>136583923.07692307</v>
          </cell>
          <cell r="G11">
            <v>145847594</v>
          </cell>
          <cell r="H11">
            <v>6.7824021410336083E-2</v>
          </cell>
          <cell r="J11">
            <v>0.14044795105945895</v>
          </cell>
        </row>
        <row r="12">
          <cell r="A12" t="str">
            <v xml:space="preserve">  % Total</v>
          </cell>
          <cell r="B12">
            <v>0.17658114623629512</v>
          </cell>
          <cell r="C12">
            <v>0.18092053246247583</v>
          </cell>
          <cell r="D12">
            <v>0.17593805584058717</v>
          </cell>
          <cell r="E12">
            <v>0.1768186731976952</v>
          </cell>
          <cell r="F12">
            <v>0.16598780753879291</v>
          </cell>
          <cell r="G12">
            <v>0.16891050730951926</v>
          </cell>
        </row>
        <row r="13">
          <cell r="A13" t="str">
            <v>Total State</v>
          </cell>
        </row>
        <row r="14">
          <cell r="A14" t="str">
            <v>Current $</v>
          </cell>
          <cell r="B14">
            <v>31443706.98</v>
          </cell>
          <cell r="C14">
            <v>520669045</v>
          </cell>
          <cell r="D14">
            <v>535677848</v>
          </cell>
          <cell r="E14">
            <v>581964021</v>
          </cell>
          <cell r="F14">
            <v>614795355</v>
          </cell>
          <cell r="G14">
            <v>650862924</v>
          </cell>
        </row>
        <row r="15">
          <cell r="A15" t="str">
            <v xml:space="preserve">  Constant $</v>
          </cell>
          <cell r="B15">
            <v>34190017.010637887</v>
          </cell>
          <cell r="C15">
            <v>559859188.17204297</v>
          </cell>
          <cell r="D15">
            <v>566854865.60846567</v>
          </cell>
          <cell r="E15">
            <v>599962908.2474227</v>
          </cell>
          <cell r="F15">
            <v>622262505.06072879</v>
          </cell>
          <cell r="G15">
            <v>650862924</v>
          </cell>
          <cell r="H15">
            <v>4.5961983418043154E-2</v>
          </cell>
          <cell r="J15">
            <v>0.16254754365126517</v>
          </cell>
        </row>
        <row r="16">
          <cell r="A16" t="str">
            <v xml:space="preserve">  % Total</v>
          </cell>
          <cell r="B16">
            <v>5.0263326702663411E-2</v>
          </cell>
          <cell r="C16">
            <v>0.79203225348296202</v>
          </cell>
          <cell r="D16">
            <v>0.77478920002462304</v>
          </cell>
          <cell r="E16">
            <v>0.76819471733992106</v>
          </cell>
          <cell r="F16">
            <v>0.75622362135883558</v>
          </cell>
          <cell r="G16">
            <v>0.7537840266449447</v>
          </cell>
        </row>
        <row r="18">
          <cell r="A18" t="str">
            <v>Dedicated Local (148)</v>
          </cell>
        </row>
        <row r="19">
          <cell r="A19" t="str">
            <v>Current $</v>
          </cell>
          <cell r="B19">
            <v>498705717.25</v>
          </cell>
          <cell r="C19">
            <v>43061325</v>
          </cell>
          <cell r="D19">
            <v>49097745</v>
          </cell>
          <cell r="E19">
            <v>61430018</v>
          </cell>
          <cell r="F19">
            <v>71913282</v>
          </cell>
          <cell r="G19">
            <v>72042929</v>
          </cell>
        </row>
        <row r="20">
          <cell r="A20" t="str">
            <v xml:space="preserve">  Constant $</v>
          </cell>
          <cell r="B20">
            <v>542262938.87438679</v>
          </cell>
          <cell r="C20">
            <v>46302500</v>
          </cell>
          <cell r="D20">
            <v>51955285.714285716</v>
          </cell>
          <cell r="E20">
            <v>63329915.463917531</v>
          </cell>
          <cell r="F20">
            <v>72786722.672064781</v>
          </cell>
          <cell r="G20">
            <v>72042929</v>
          </cell>
          <cell r="H20">
            <v>-1.0218809760344463E-2</v>
          </cell>
          <cell r="I20">
            <v>0.44619514358503676</v>
          </cell>
          <cell r="J20">
            <v>0.55591877328437989</v>
          </cell>
        </row>
        <row r="21">
          <cell r="A21" t="str">
            <v xml:space="preserve">  % Total</v>
          </cell>
          <cell r="B21">
            <v>0.79718998814505659</v>
          </cell>
          <cell r="C21">
            <v>6.5504102087943814E-2</v>
          </cell>
          <cell r="D21">
            <v>7.1013581602431569E-2</v>
          </cell>
          <cell r="E21">
            <v>8.1087856999490115E-2</v>
          </cell>
          <cell r="F21">
            <v>8.8456300288474302E-2</v>
          </cell>
          <cell r="G21">
            <v>8.3435093796978763E-2</v>
          </cell>
          <cell r="I21">
            <v>0.24621597335505535</v>
          </cell>
        </row>
        <row r="23">
          <cell r="A23" t="str">
            <v>Grants &amp; Contracts (145)</v>
          </cell>
        </row>
        <row r="24">
          <cell r="A24" t="str">
            <v>Current $</v>
          </cell>
          <cell r="B24">
            <v>40016155.109999999</v>
          </cell>
          <cell r="C24">
            <v>93653269</v>
          </cell>
          <cell r="D24">
            <v>106609687</v>
          </cell>
          <cell r="E24">
            <v>114179539.5</v>
          </cell>
          <cell r="F24">
            <v>126272256</v>
          </cell>
          <cell r="G24">
            <v>140554901</v>
          </cell>
        </row>
        <row r="25">
          <cell r="A25" t="str">
            <v xml:space="preserve">  Constant $</v>
          </cell>
          <cell r="B25">
            <v>43511187.30312071</v>
          </cell>
          <cell r="C25">
            <v>100702439.78494623</v>
          </cell>
          <cell r="D25">
            <v>112814483.5978836</v>
          </cell>
          <cell r="E25">
            <v>117710865.46391752</v>
          </cell>
          <cell r="F25">
            <v>127805927.12550607</v>
          </cell>
          <cell r="G25">
            <v>140554901</v>
          </cell>
          <cell r="H25">
            <v>9.9752602725336592E-2</v>
          </cell>
          <cell r="J25">
            <v>0.39574474362448581</v>
          </cell>
        </row>
        <row r="26">
          <cell r="A26" t="str">
            <v xml:space="preserve">  % Total</v>
          </cell>
          <cell r="B26">
            <v>6.3966538008947693E-2</v>
          </cell>
          <cell r="C26">
            <v>0.14246364442909418</v>
          </cell>
          <cell r="D26">
            <v>0.15419721837294539</v>
          </cell>
          <cell r="E26">
            <v>0.15071742566058882</v>
          </cell>
          <cell r="F26">
            <v>0.15532007835269013</v>
          </cell>
          <cell r="G26">
            <v>0.1627808795580766</v>
          </cell>
        </row>
        <row r="27">
          <cell r="A27" t="str">
            <v>TOTAL</v>
          </cell>
        </row>
        <row r="28">
          <cell r="A28" t="str">
            <v>Current $</v>
          </cell>
          <cell r="B28">
            <v>86857631.480000004</v>
          </cell>
          <cell r="C28">
            <v>657383639</v>
          </cell>
          <cell r="D28">
            <v>691385280</v>
          </cell>
          <cell r="E28">
            <v>757573578.5</v>
          </cell>
          <cell r="F28">
            <v>812980893</v>
          </cell>
          <cell r="G28">
            <v>863460754</v>
          </cell>
        </row>
        <row r="29">
          <cell r="A29" t="str">
            <v xml:space="preserve">  % Change</v>
          </cell>
          <cell r="C29">
            <v>5.0999999999999997E-2</v>
          </cell>
          <cell r="D29">
            <v>5.1722676049137266E-2</v>
          </cell>
          <cell r="E29">
            <v>9.5732871981306866E-2</v>
          </cell>
          <cell r="F29">
            <v>7.3137865512293607E-2</v>
          </cell>
          <cell r="G29">
            <v>6.2092309222327564E-2</v>
          </cell>
        </row>
        <row r="30">
          <cell r="A30" t="str">
            <v>CONSTANT $</v>
          </cell>
          <cell r="B30">
            <v>94443823.042041242</v>
          </cell>
          <cell r="C30">
            <v>706864127.95698917</v>
          </cell>
          <cell r="D30">
            <v>731624634.92063498</v>
          </cell>
          <cell r="E30">
            <v>781003689.17525768</v>
          </cell>
          <cell r="F30">
            <v>822855154.85829961</v>
          </cell>
          <cell r="G30">
            <v>863460754</v>
          </cell>
          <cell r="H30">
            <v>4.9347201511659611E-2</v>
          </cell>
          <cell r="J30">
            <v>0.22153709581445802</v>
          </cell>
        </row>
        <row r="31">
          <cell r="A31" t="str">
            <v xml:space="preserve">  % Change</v>
          </cell>
          <cell r="B31">
            <v>0.13884347384599569</v>
          </cell>
          <cell r="C31">
            <v>4.2000000000000003E-2</v>
          </cell>
          <cell r="D31">
            <v>3.5028665318198787E-2</v>
          </cell>
          <cell r="E31">
            <v>6.7492334043644159E-2</v>
          </cell>
          <cell r="F31">
            <v>5.3586770796482677E-2</v>
          </cell>
          <cell r="G31">
            <v>4.9347201511659611E-2</v>
          </cell>
        </row>
        <row r="33">
          <cell r="A33" t="str">
            <v>Note:  Keep one extra year on this spreadsheet for formula purposes, but delete the column after copying to word.</v>
          </cell>
          <cell r="B33">
            <v>625579503.84000003</v>
          </cell>
        </row>
        <row r="34">
          <cell r="B34" t="e">
            <v>#DIV/0!</v>
          </cell>
        </row>
        <row r="35">
          <cell r="B35">
            <v>680217949.2195487</v>
          </cell>
        </row>
        <row r="36">
          <cell r="B36" t="e">
            <v>#DIV/0!</v>
          </cell>
        </row>
        <row r="37">
          <cell r="A37" t="str">
            <v>columnCHART 1</v>
          </cell>
          <cell r="I37" t="str">
            <v>piechart 2</v>
          </cell>
        </row>
        <row r="38">
          <cell r="C38" t="str">
            <v>Constant</v>
          </cell>
          <cell r="D38" t="str">
            <v>Current</v>
          </cell>
          <cell r="I38" t="str">
            <v>State (excluding Operating Fees)</v>
          </cell>
          <cell r="J38">
            <v>0.58587351933542542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Exp by Source of Funds"/>
      <sheetName val="Exp Source of Funds"/>
      <sheetName val="Exp by Program"/>
      <sheetName val="Exp by Prog by Dist"/>
      <sheetName val="Operating Fees"/>
      <sheetName val="Exp by Object"/>
      <sheetName val="Fed &amp;Spec St"/>
      <sheetName val="Perkins "/>
      <sheetName val="Perk-Tech Prep"/>
      <sheetName val="Adult Ed Allocations"/>
      <sheetName val="Final Allocation Carla"/>
      <sheetName val="Workfirst 2 years"/>
      <sheetName val="WorkFirst by College"/>
      <sheetName val="Biennial Calculations"/>
      <sheetName val="D-INDEX "/>
      <sheetName val="D-AYRSOURC"/>
      <sheetName val="D-AYRPROG"/>
      <sheetName val="D-AYROBJECT"/>
      <sheetName val="WkfstGrntAwards"/>
      <sheetName val="By Ob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topLeftCell="A29" zoomScale="98" zoomScaleNormal="98" workbookViewId="0">
      <selection activeCell="E21" sqref="E21"/>
    </sheetView>
  </sheetViews>
  <sheetFormatPr defaultColWidth="9.28515625" defaultRowHeight="15"/>
  <cols>
    <col min="1" max="1" width="49.5703125" customWidth="1"/>
    <col min="2" max="2" width="12.7109375" style="3" hidden="1" customWidth="1"/>
    <col min="3" max="3" width="12" style="3" hidden="1" customWidth="1"/>
    <col min="4" max="4" width="13" style="3" bestFit="1" customWidth="1"/>
    <col min="5" max="5" width="31.42578125" style="2" customWidth="1"/>
    <col min="6" max="7" width="9.28515625" style="3" bestFit="1" customWidth="1"/>
    <col min="8" max="8" width="10.5703125" style="3" bestFit="1" customWidth="1"/>
    <col min="9" max="16384" width="9.28515625" style="3"/>
  </cols>
  <sheetData>
    <row r="1" spans="1:8">
      <c r="A1" s="32" t="s">
        <v>3</v>
      </c>
      <c r="B1" s="1"/>
      <c r="C1" s="1"/>
      <c r="D1" s="1"/>
    </row>
    <row r="2" spans="1:8">
      <c r="A2" s="32" t="s">
        <v>4</v>
      </c>
      <c r="B2" s="1"/>
      <c r="C2" s="1"/>
      <c r="D2" s="1"/>
    </row>
    <row r="3" spans="1:8">
      <c r="A3" s="1" t="s">
        <v>5</v>
      </c>
      <c r="B3" s="1"/>
      <c r="C3" s="1"/>
      <c r="D3" s="1"/>
    </row>
    <row r="4" spans="1:8" ht="9" customHeight="1">
      <c r="A4" s="1"/>
      <c r="B4" s="1"/>
      <c r="C4" s="1"/>
      <c r="D4" s="1"/>
    </row>
    <row r="5" spans="1:8" ht="17.25">
      <c r="A5" s="33"/>
      <c r="B5" s="12" t="s">
        <v>6</v>
      </c>
      <c r="C5" s="12" t="s">
        <v>7</v>
      </c>
      <c r="D5" s="34" t="s">
        <v>8</v>
      </c>
    </row>
    <row r="6" spans="1:8">
      <c r="A6" s="35" t="s">
        <v>9</v>
      </c>
      <c r="B6" s="13">
        <v>695750</v>
      </c>
      <c r="C6" s="13">
        <v>695750</v>
      </c>
      <c r="D6" s="36">
        <f>+C6+B6</f>
        <v>1391500</v>
      </c>
      <c r="E6" s="14"/>
    </row>
    <row r="7" spans="1:8" ht="9" customHeight="1">
      <c r="A7" s="35"/>
      <c r="B7" s="16"/>
      <c r="C7" s="16"/>
      <c r="D7" s="37"/>
      <c r="E7" s="14"/>
    </row>
    <row r="8" spans="1:8">
      <c r="A8" s="38" t="s">
        <v>10</v>
      </c>
      <c r="B8" s="9"/>
      <c r="C8" s="8"/>
      <c r="D8" s="39"/>
    </row>
    <row r="9" spans="1:8">
      <c r="A9" s="5" t="s">
        <v>11</v>
      </c>
      <c r="B9" s="7">
        <v>1840</v>
      </c>
      <c r="C9" s="7">
        <v>2958</v>
      </c>
      <c r="D9" s="40">
        <f>+C9+B9</f>
        <v>4798</v>
      </c>
      <c r="E9" s="2">
        <v>1</v>
      </c>
    </row>
    <row r="10" spans="1:8">
      <c r="A10" s="5" t="s">
        <v>12</v>
      </c>
      <c r="B10" s="7">
        <v>-11400</v>
      </c>
      <c r="C10" s="7">
        <v>-11400</v>
      </c>
      <c r="D10" s="41">
        <f>B10+C10</f>
        <v>-22800</v>
      </c>
      <c r="E10" s="2">
        <v>2</v>
      </c>
      <c r="G10" s="4"/>
      <c r="H10" s="4"/>
    </row>
    <row r="11" spans="1:8" ht="17.25">
      <c r="A11" s="5" t="s">
        <v>13</v>
      </c>
      <c r="B11" s="11">
        <v>-13226</v>
      </c>
      <c r="C11" s="11">
        <v>-13226</v>
      </c>
      <c r="D11" s="42">
        <f>B11+C11</f>
        <v>-26452</v>
      </c>
      <c r="E11" s="2">
        <v>3</v>
      </c>
    </row>
    <row r="12" spans="1:8">
      <c r="A12" s="43" t="s">
        <v>14</v>
      </c>
      <c r="B12" s="7">
        <f>SUM(B6:B11)</f>
        <v>672964</v>
      </c>
      <c r="C12" s="7">
        <f>SUM(C6:C11)</f>
        <v>674082</v>
      </c>
      <c r="D12" s="44">
        <f>B12+C12</f>
        <v>1347046</v>
      </c>
    </row>
    <row r="13" spans="1:8" ht="17.25">
      <c r="A13" s="5" t="s">
        <v>15</v>
      </c>
      <c r="B13" s="11">
        <v>-26449</v>
      </c>
      <c r="C13" s="11">
        <v>-26449</v>
      </c>
      <c r="D13" s="42">
        <f>B13+C13</f>
        <v>-52898</v>
      </c>
      <c r="E13" s="2">
        <v>4</v>
      </c>
    </row>
    <row r="14" spans="1:8">
      <c r="A14" s="43" t="s">
        <v>16</v>
      </c>
      <c r="B14" s="13">
        <f>+B13+B12</f>
        <v>646515</v>
      </c>
      <c r="C14" s="13">
        <f>+C13+C12</f>
        <v>647633</v>
      </c>
      <c r="D14" s="36">
        <f>+C14+B14</f>
        <v>1294148</v>
      </c>
    </row>
    <row r="15" spans="1:8" ht="7.9" customHeight="1">
      <c r="A15" s="45"/>
      <c r="B15" s="7"/>
      <c r="C15" s="8"/>
      <c r="D15" s="39"/>
      <c r="H15" s="10"/>
    </row>
    <row r="16" spans="1:8">
      <c r="A16" s="35" t="s">
        <v>17</v>
      </c>
      <c r="B16" s="7"/>
      <c r="C16" s="8"/>
      <c r="D16" s="39"/>
      <c r="H16" s="10"/>
    </row>
    <row r="17" spans="1:8" ht="6" customHeight="1">
      <c r="A17" s="35"/>
      <c r="B17" s="7"/>
      <c r="C17" s="8"/>
      <c r="D17" s="39"/>
      <c r="H17" s="10"/>
    </row>
    <row r="18" spans="1:8">
      <c r="A18" s="45" t="s">
        <v>18</v>
      </c>
      <c r="B18" s="7"/>
      <c r="C18" s="7"/>
      <c r="D18" s="40"/>
    </row>
    <row r="19" spans="1:8">
      <c r="A19" s="46" t="s">
        <v>19</v>
      </c>
      <c r="B19" s="7">
        <f>+C19</f>
        <v>-17556</v>
      </c>
      <c r="C19" s="7">
        <v>-17556</v>
      </c>
      <c r="D19" s="39">
        <f>B19+C19</f>
        <v>-35112</v>
      </c>
      <c r="E19" s="2">
        <v>5</v>
      </c>
    </row>
    <row r="20" spans="1:8">
      <c r="A20" s="46" t="s">
        <v>20</v>
      </c>
      <c r="B20" s="9">
        <f>+C20</f>
        <v>-1000</v>
      </c>
      <c r="C20" s="8">
        <v>-1000</v>
      </c>
      <c r="D20" s="39">
        <f>B20+C20</f>
        <v>-2000</v>
      </c>
      <c r="E20" s="2">
        <v>6</v>
      </c>
    </row>
    <row r="21" spans="1:8" ht="9" customHeight="1">
      <c r="A21" s="46"/>
      <c r="B21" s="9"/>
      <c r="C21" s="8"/>
      <c r="D21" s="39"/>
    </row>
    <row r="22" spans="1:8">
      <c r="A22" s="38" t="s">
        <v>21</v>
      </c>
      <c r="B22" s="8"/>
      <c r="C22" s="9"/>
      <c r="D22" s="39"/>
    </row>
    <row r="23" spans="1:8">
      <c r="A23" s="5" t="s">
        <v>22</v>
      </c>
      <c r="B23" s="7">
        <v>2920</v>
      </c>
      <c r="C23" s="7">
        <v>7850</v>
      </c>
      <c r="D23" s="44">
        <f>B23+C23</f>
        <v>10770</v>
      </c>
      <c r="E23" s="2">
        <v>7</v>
      </c>
    </row>
    <row r="24" spans="1:8" ht="10.15" customHeight="1">
      <c r="A24" s="5"/>
      <c r="B24" s="7"/>
      <c r="C24" s="7"/>
      <c r="D24" s="44"/>
    </row>
    <row r="25" spans="1:8">
      <c r="A25" s="45" t="s">
        <v>23</v>
      </c>
      <c r="B25" s="7"/>
      <c r="C25" s="7"/>
      <c r="D25" s="39"/>
      <c r="G25" s="4"/>
      <c r="H25" s="4"/>
    </row>
    <row r="26" spans="1:8">
      <c r="A26" s="46" t="s">
        <v>24</v>
      </c>
      <c r="B26" s="9">
        <f>+C26</f>
        <v>7054</v>
      </c>
      <c r="C26" s="8">
        <f>6964+90</f>
        <v>7054</v>
      </c>
      <c r="D26" s="39">
        <f>B26+C26</f>
        <v>14108</v>
      </c>
      <c r="E26" s="2">
        <v>8</v>
      </c>
      <c r="H26" s="10"/>
    </row>
    <row r="27" spans="1:8">
      <c r="A27" s="46" t="s">
        <v>23</v>
      </c>
      <c r="B27" s="8">
        <v>1969</v>
      </c>
      <c r="C27" s="9">
        <v>1969</v>
      </c>
      <c r="D27" s="39">
        <f>B27+C27</f>
        <v>3938</v>
      </c>
      <c r="E27" s="2">
        <v>9</v>
      </c>
    </row>
    <row r="28" spans="1:8" ht="7.9" customHeight="1">
      <c r="A28" s="46"/>
      <c r="B28" s="8"/>
      <c r="C28" s="9"/>
      <c r="D28" s="39"/>
    </row>
    <row r="29" spans="1:8">
      <c r="A29" s="45" t="s">
        <v>25</v>
      </c>
      <c r="B29" s="7"/>
      <c r="C29" s="7"/>
      <c r="D29" s="44"/>
    </row>
    <row r="30" spans="1:8">
      <c r="A30" s="5" t="s">
        <v>26</v>
      </c>
      <c r="B30" s="7">
        <v>-29214</v>
      </c>
      <c r="C30" s="7">
        <v>-63876</v>
      </c>
      <c r="D30" s="44">
        <f>B30+C30</f>
        <v>-93090</v>
      </c>
      <c r="E30" s="2">
        <v>10</v>
      </c>
    </row>
    <row r="31" spans="1:8">
      <c r="A31" s="5" t="s">
        <v>27</v>
      </c>
      <c r="B31" s="7">
        <v>-12295</v>
      </c>
      <c r="C31" s="7">
        <f>-12296-400</f>
        <v>-12696</v>
      </c>
      <c r="D31" s="44">
        <f>B31+C31</f>
        <v>-24991</v>
      </c>
      <c r="E31" s="2">
        <v>11</v>
      </c>
    </row>
    <row r="32" spans="1:8" ht="8.4499999999999993" customHeight="1">
      <c r="A32" s="5"/>
      <c r="B32" s="7"/>
      <c r="C32" s="7"/>
      <c r="D32" s="44"/>
    </row>
    <row r="33" spans="1:6">
      <c r="A33" s="38" t="s">
        <v>28</v>
      </c>
      <c r="B33" s="8"/>
      <c r="C33" s="9"/>
      <c r="D33" s="39"/>
    </row>
    <row r="34" spans="1:6">
      <c r="A34" s="5" t="s">
        <v>29</v>
      </c>
      <c r="B34" s="7"/>
      <c r="C34" s="7">
        <v>444</v>
      </c>
      <c r="D34" s="40">
        <f>+C34+B34</f>
        <v>444</v>
      </c>
      <c r="E34" s="2">
        <v>12</v>
      </c>
    </row>
    <row r="35" spans="1:6">
      <c r="A35" s="5" t="s">
        <v>30</v>
      </c>
      <c r="B35" s="7">
        <v>1680</v>
      </c>
      <c r="C35" s="7">
        <v>3655</v>
      </c>
      <c r="D35" s="40">
        <f>+C35+B35</f>
        <v>5335</v>
      </c>
      <c r="E35" s="2">
        <v>12</v>
      </c>
    </row>
    <row r="36" spans="1:6">
      <c r="A36" s="5" t="s">
        <v>31</v>
      </c>
      <c r="B36" s="7">
        <v>36</v>
      </c>
      <c r="C36" s="7">
        <v>72</v>
      </c>
      <c r="D36" s="40">
        <f>+C36+B36</f>
        <v>108</v>
      </c>
      <c r="E36" s="2">
        <v>12</v>
      </c>
    </row>
    <row r="37" spans="1:6">
      <c r="A37" s="5" t="s">
        <v>32</v>
      </c>
      <c r="B37" s="7">
        <v>1465</v>
      </c>
      <c r="C37" s="7">
        <v>1471</v>
      </c>
      <c r="D37" s="40">
        <f>+C37+B37</f>
        <v>2936</v>
      </c>
      <c r="E37" s="2">
        <v>13</v>
      </c>
    </row>
    <row r="38" spans="1:6">
      <c r="A38" s="5"/>
      <c r="B38" s="7"/>
      <c r="C38" s="7"/>
      <c r="D38" s="44"/>
    </row>
    <row r="39" spans="1:6">
      <c r="A39" s="43" t="s">
        <v>33</v>
      </c>
      <c r="B39" s="16">
        <f>SUM(B19:B37)</f>
        <v>-44941</v>
      </c>
      <c r="C39" s="16">
        <f>SUM(C19:C37)</f>
        <v>-72613</v>
      </c>
      <c r="D39" s="47">
        <f>B39+C39</f>
        <v>-117554</v>
      </c>
    </row>
    <row r="40" spans="1:6">
      <c r="A40" s="5"/>
      <c r="B40" s="7"/>
      <c r="C40" s="7"/>
      <c r="D40" s="44"/>
    </row>
    <row r="41" spans="1:6">
      <c r="A41" s="45" t="s">
        <v>34</v>
      </c>
      <c r="B41" s="7"/>
      <c r="C41" s="7"/>
      <c r="D41" s="44"/>
    </row>
    <row r="42" spans="1:6">
      <c r="A42" s="5" t="s">
        <v>35</v>
      </c>
      <c r="B42" s="7">
        <v>-3271</v>
      </c>
      <c r="C42" s="7">
        <f>-4601-88</f>
        <v>-4689</v>
      </c>
      <c r="D42" s="44">
        <f>B42+C42</f>
        <v>-7960</v>
      </c>
      <c r="E42" s="2">
        <v>14</v>
      </c>
    </row>
    <row r="43" spans="1:6">
      <c r="A43" s="5"/>
      <c r="B43" s="7"/>
      <c r="C43" s="7"/>
      <c r="D43" s="44"/>
    </row>
    <row r="44" spans="1:6">
      <c r="A44" s="43" t="s">
        <v>36</v>
      </c>
      <c r="B44" s="16">
        <f>+B42+B39</f>
        <v>-48212</v>
      </c>
      <c r="C44" s="16">
        <f>+C42+C39</f>
        <v>-77302</v>
      </c>
      <c r="D44" s="47">
        <f>B44+C44</f>
        <v>-125514</v>
      </c>
    </row>
    <row r="45" spans="1:6" ht="17.25">
      <c r="A45" s="5"/>
      <c r="B45" s="7"/>
      <c r="C45" s="7"/>
      <c r="D45" s="42"/>
      <c r="E45" s="17"/>
      <c r="F45" s="18"/>
    </row>
    <row r="46" spans="1:6" s="15" customFormat="1">
      <c r="A46" s="43" t="s">
        <v>37</v>
      </c>
      <c r="B46" s="19">
        <v>598303</v>
      </c>
      <c r="C46" s="19">
        <v>570331</v>
      </c>
      <c r="D46" s="47">
        <v>1168634</v>
      </c>
      <c r="E46" s="20"/>
      <c r="F46" s="21"/>
    </row>
    <row r="47" spans="1:6">
      <c r="A47" s="43"/>
      <c r="B47" s="22">
        <f>+B44+B14</f>
        <v>598303</v>
      </c>
      <c r="C47" s="22">
        <f>+C44+C14</f>
        <v>570331</v>
      </c>
      <c r="D47" s="47"/>
    </row>
    <row r="48" spans="1:6">
      <c r="A48" s="35" t="s">
        <v>38</v>
      </c>
      <c r="B48" s="23">
        <f>+B39/B14</f>
        <v>-6.9512694987741971E-2</v>
      </c>
      <c r="C48" s="23">
        <f>+C39/C14</f>
        <v>-0.11212059916650326</v>
      </c>
      <c r="D48" s="48">
        <f>+D44/D14</f>
        <v>-9.6985816150857551E-2</v>
      </c>
    </row>
    <row r="49" spans="1:5" ht="6" customHeight="1">
      <c r="A49" s="5"/>
      <c r="B49" s="5"/>
      <c r="C49" s="5"/>
      <c r="D49" s="5"/>
    </row>
    <row r="50" spans="1:5">
      <c r="A50" s="24" t="s">
        <v>39</v>
      </c>
      <c r="B50" s="25"/>
      <c r="C50" s="25"/>
      <c r="D50" s="26"/>
    </row>
    <row r="51" spans="1:5">
      <c r="A51" s="45"/>
      <c r="B51" s="6" t="s">
        <v>6</v>
      </c>
      <c r="C51" s="6" t="s">
        <v>7</v>
      </c>
      <c r="D51" s="49" t="s">
        <v>2</v>
      </c>
    </row>
    <row r="52" spans="1:5">
      <c r="A52" s="45"/>
      <c r="B52" s="6"/>
      <c r="C52" s="6"/>
      <c r="D52" s="49"/>
    </row>
    <row r="53" spans="1:5">
      <c r="A53" s="50" t="s">
        <v>40</v>
      </c>
      <c r="B53" s="27">
        <f>+B39</f>
        <v>-44941</v>
      </c>
      <c r="C53" s="27">
        <f>+C39</f>
        <v>-72613</v>
      </c>
      <c r="D53" s="51">
        <f>+C53+B53</f>
        <v>-117554</v>
      </c>
    </row>
    <row r="54" spans="1:5" ht="17.25">
      <c r="A54" s="50" t="s">
        <v>41</v>
      </c>
      <c r="B54" s="28">
        <v>27044</v>
      </c>
      <c r="C54" s="28">
        <v>56776</v>
      </c>
      <c r="D54" s="42">
        <f>+C54+B54</f>
        <v>83820</v>
      </c>
    </row>
    <row r="55" spans="1:5">
      <c r="A55" s="43" t="s">
        <v>42</v>
      </c>
      <c r="B55" s="29">
        <f>SUM(B53:B54)</f>
        <v>-17897</v>
      </c>
      <c r="C55" s="29">
        <f>SUM(C53:C54)</f>
        <v>-15837</v>
      </c>
      <c r="D55" s="52">
        <f>+C55+B55</f>
        <v>-33734</v>
      </c>
    </row>
    <row r="56" spans="1:5">
      <c r="A56" s="5"/>
      <c r="B56" s="30"/>
      <c r="C56" s="30"/>
      <c r="D56" s="40"/>
    </row>
    <row r="57" spans="1:5" s="15" customFormat="1">
      <c r="A57" s="43" t="s">
        <v>43</v>
      </c>
      <c r="B57" s="23">
        <f>+B55/B14</f>
        <v>-2.7682265686024301E-2</v>
      </c>
      <c r="C57" s="23">
        <f>+C55/C14</f>
        <v>-2.4453664343849064E-2</v>
      </c>
      <c r="D57" s="48">
        <f>+D55/D14</f>
        <v>-2.6066570438620623E-2</v>
      </c>
      <c r="E57" s="14"/>
    </row>
    <row r="58" spans="1:5" ht="9.75" customHeight="1">
      <c r="A58" s="3"/>
    </row>
    <row r="59" spans="1:5">
      <c r="A59" s="31" t="s">
        <v>44</v>
      </c>
      <c r="C59" s="18"/>
    </row>
    <row r="60" spans="1:5" ht="29.45" customHeight="1">
      <c r="A60" s="282" t="s">
        <v>45</v>
      </c>
      <c r="B60" s="283"/>
      <c r="C60" s="283"/>
      <c r="D60" s="283"/>
      <c r="E60" s="283"/>
    </row>
    <row r="61" spans="1:5" ht="28.5" customHeight="1">
      <c r="A61" s="282" t="s">
        <v>305</v>
      </c>
      <c r="B61" s="283"/>
      <c r="C61" s="283"/>
      <c r="D61" s="283"/>
      <c r="E61" s="283"/>
    </row>
    <row r="62" spans="1:5">
      <c r="A62" s="282" t="s">
        <v>46</v>
      </c>
      <c r="B62" s="283"/>
      <c r="C62" s="283"/>
      <c r="D62" s="283"/>
      <c r="E62" s="283"/>
    </row>
    <row r="63" spans="1:5">
      <c r="A63" s="282" t="s">
        <v>47</v>
      </c>
      <c r="B63" s="283"/>
      <c r="C63" s="283"/>
      <c r="D63" s="283"/>
      <c r="E63" s="283"/>
    </row>
    <row r="64" spans="1:5">
      <c r="A64" s="282" t="s">
        <v>48</v>
      </c>
      <c r="B64" s="283"/>
      <c r="C64" s="283"/>
      <c r="D64" s="283"/>
      <c r="E64" s="283"/>
    </row>
    <row r="65" spans="1:5">
      <c r="A65" s="282" t="s">
        <v>49</v>
      </c>
      <c r="B65" s="283"/>
      <c r="C65" s="283"/>
      <c r="D65" s="283"/>
      <c r="E65" s="283"/>
    </row>
    <row r="66" spans="1:5">
      <c r="A66" s="282" t="s">
        <v>50</v>
      </c>
      <c r="B66" s="283"/>
      <c r="C66" s="283"/>
      <c r="D66" s="283"/>
      <c r="E66" s="283"/>
    </row>
    <row r="67" spans="1:5">
      <c r="A67" s="282" t="s">
        <v>51</v>
      </c>
      <c r="B67" s="283"/>
      <c r="C67" s="283"/>
      <c r="D67" s="283"/>
      <c r="E67" s="283"/>
    </row>
    <row r="68" spans="1:5">
      <c r="A68" s="282" t="s">
        <v>52</v>
      </c>
      <c r="B68" s="283"/>
      <c r="C68" s="283"/>
      <c r="D68" s="283"/>
      <c r="E68" s="283"/>
    </row>
    <row r="69" spans="1:5">
      <c r="A69" s="3" t="s">
        <v>53</v>
      </c>
    </row>
    <row r="70" spans="1:5" ht="28.15" customHeight="1">
      <c r="A70" s="282" t="s">
        <v>54</v>
      </c>
      <c r="B70" s="283"/>
      <c r="C70" s="283"/>
      <c r="D70" s="283"/>
      <c r="E70" s="283"/>
    </row>
    <row r="71" spans="1:5">
      <c r="A71" s="282" t="s">
        <v>55</v>
      </c>
      <c r="B71" s="283"/>
      <c r="C71" s="283"/>
      <c r="D71" s="283"/>
      <c r="E71" s="283"/>
    </row>
    <row r="72" spans="1:5">
      <c r="A72" s="3" t="s">
        <v>56</v>
      </c>
    </row>
    <row r="73" spans="1:5" ht="28.15" customHeight="1">
      <c r="A73" s="282" t="s">
        <v>57</v>
      </c>
      <c r="B73" s="283"/>
      <c r="C73" s="283"/>
      <c r="D73" s="283"/>
      <c r="E73" s="283"/>
    </row>
  </sheetData>
  <mergeCells count="12">
    <mergeCell ref="A73:E73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70:E70"/>
    <mergeCell ref="A71:E71"/>
  </mergeCells>
  <printOptions horizontalCentered="1"/>
  <pageMargins left="0.36" right="0.18" top="0.43" bottom="0.39" header="0.32" footer="0.18"/>
  <pageSetup fitToHeight="2" orientation="portrait" r:id="rId1"/>
  <headerFooter>
    <oddFooter>&amp;LPrepared by SBCTC Operating Budget Office&amp;RDecember 15, 2010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8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3" sqref="B13"/>
    </sheetView>
  </sheetViews>
  <sheetFormatPr defaultColWidth="9.140625" defaultRowHeight="12"/>
  <cols>
    <col min="1" max="1" width="17" style="59" customWidth="1"/>
    <col min="2" max="2" width="42.85546875" style="59" bestFit="1" customWidth="1"/>
    <col min="3" max="3" width="11.7109375" style="59" bestFit="1" customWidth="1"/>
    <col min="4" max="4" width="21" style="59" customWidth="1"/>
    <col min="5" max="5" width="12.42578125" style="59" bestFit="1" customWidth="1"/>
    <col min="6" max="6" width="10" style="59" customWidth="1"/>
    <col min="7" max="7" width="9.28515625" style="59" bestFit="1" customWidth="1"/>
    <col min="8" max="8" width="10.5703125" style="59" bestFit="1" customWidth="1"/>
    <col min="9" max="9" width="10.42578125" style="59" customWidth="1"/>
    <col min="10" max="11" width="6.5703125" style="59" bestFit="1" customWidth="1"/>
    <col min="12" max="13" width="9" style="59" bestFit="1" customWidth="1"/>
    <col min="14" max="14" width="9.85546875" style="59" bestFit="1" customWidth="1"/>
    <col min="15" max="16" width="10.85546875" style="64" hidden="1" customWidth="1"/>
    <col min="17" max="18" width="9" style="59" bestFit="1" customWidth="1"/>
    <col min="19" max="19" width="9.85546875" style="59" bestFit="1" customWidth="1"/>
    <col min="20" max="21" width="9.5703125" style="59" bestFit="1" customWidth="1"/>
    <col min="22" max="22" width="9.85546875" style="59" bestFit="1" customWidth="1"/>
    <col min="23" max="16384" width="9.140625" style="59"/>
  </cols>
  <sheetData>
    <row r="1" spans="1:24" s="58" customFormat="1" ht="15.75">
      <c r="A1" s="53" t="s">
        <v>58</v>
      </c>
      <c r="B1" s="54"/>
      <c r="C1" s="55"/>
      <c r="D1" s="54"/>
      <c r="E1" s="54"/>
      <c r="F1" s="56"/>
      <c r="G1" s="56"/>
      <c r="H1" s="56"/>
      <c r="I1" s="56"/>
      <c r="J1" s="56"/>
      <c r="K1" s="56"/>
      <c r="L1" s="56"/>
      <c r="M1" s="56"/>
      <c r="N1" s="56"/>
      <c r="O1" s="54"/>
      <c r="P1" s="54"/>
      <c r="Q1" s="54"/>
      <c r="R1" s="54"/>
      <c r="S1" s="57"/>
      <c r="T1" s="57"/>
      <c r="U1" s="57"/>
      <c r="V1" s="57"/>
      <c r="W1" s="57"/>
      <c r="X1" s="57"/>
    </row>
    <row r="2" spans="1:24" s="58" customFormat="1" ht="15.75">
      <c r="A2" s="53" t="s">
        <v>59</v>
      </c>
      <c r="B2" s="54"/>
      <c r="C2" s="55"/>
      <c r="D2" s="54"/>
      <c r="E2" s="54"/>
      <c r="F2" s="56"/>
      <c r="G2" s="56"/>
      <c r="H2" s="56"/>
      <c r="I2" s="56"/>
      <c r="J2" s="56"/>
      <c r="K2" s="56"/>
      <c r="L2" s="56"/>
      <c r="M2" s="56"/>
      <c r="N2" s="56"/>
      <c r="O2" s="54"/>
      <c r="P2" s="54"/>
      <c r="Q2" s="54"/>
      <c r="R2" s="54"/>
      <c r="S2" s="57"/>
      <c r="T2" s="57"/>
      <c r="U2" s="57"/>
      <c r="V2" s="57"/>
      <c r="W2" s="57"/>
      <c r="X2" s="57"/>
    </row>
    <row r="3" spans="1:24" hidden="1">
      <c r="E3" s="60"/>
      <c r="F3" s="61" t="s">
        <v>60</v>
      </c>
      <c r="G3" s="60" t="s">
        <v>60</v>
      </c>
      <c r="H3" s="62" t="s">
        <v>61</v>
      </c>
      <c r="I3" s="63" t="s">
        <v>61</v>
      </c>
    </row>
    <row r="4" spans="1:24" hidden="1">
      <c r="D4" s="65"/>
      <c r="E4" s="66"/>
      <c r="F4" s="67" t="s">
        <v>0</v>
      </c>
      <c r="G4" s="66" t="s">
        <v>1</v>
      </c>
      <c r="H4" s="67" t="s">
        <v>6</v>
      </c>
      <c r="I4" s="68" t="s">
        <v>7</v>
      </c>
    </row>
    <row r="5" spans="1:24" hidden="1">
      <c r="D5" s="69" t="s">
        <v>62</v>
      </c>
      <c r="E5" s="70"/>
      <c r="F5" s="71"/>
      <c r="G5" s="70">
        <v>1</v>
      </c>
      <c r="H5" s="71">
        <v>1.0214000000000001</v>
      </c>
      <c r="I5" s="70">
        <v>1.0306999999999999</v>
      </c>
    </row>
    <row r="6" spans="1:24" hidden="1">
      <c r="D6" s="64" t="s">
        <v>63</v>
      </c>
      <c r="F6" s="72">
        <v>6.83</v>
      </c>
      <c r="G6" s="73">
        <v>7.02</v>
      </c>
      <c r="H6" s="72">
        <v>7.17</v>
      </c>
      <c r="I6" s="73">
        <v>7.39</v>
      </c>
    </row>
    <row r="7" spans="1:24" hidden="1">
      <c r="D7" s="64" t="s">
        <v>64</v>
      </c>
      <c r="F7" s="72">
        <v>0</v>
      </c>
      <c r="G7" s="73">
        <v>0</v>
      </c>
      <c r="H7" s="72">
        <v>1.1299999999999999</v>
      </c>
      <c r="I7" s="73">
        <v>1.3499999999999996</v>
      </c>
    </row>
    <row r="8" spans="1:24" hidden="1">
      <c r="D8" s="64" t="s">
        <v>65</v>
      </c>
      <c r="F8" s="72">
        <v>-6.83</v>
      </c>
      <c r="G8" s="73">
        <v>-7.02</v>
      </c>
      <c r="H8" s="72">
        <v>-6.04</v>
      </c>
      <c r="I8" s="73">
        <v>-6.04</v>
      </c>
    </row>
    <row r="10" spans="1:24" s="75" customFormat="1" ht="38.25" customHeight="1">
      <c r="A10" s="74"/>
      <c r="C10" s="76"/>
      <c r="D10" s="76"/>
      <c r="E10" s="76"/>
      <c r="F10" s="77" t="s">
        <v>66</v>
      </c>
      <c r="G10" s="78"/>
      <c r="H10" s="78"/>
      <c r="I10" s="284" t="s">
        <v>67</v>
      </c>
      <c r="J10" s="79" t="s">
        <v>68</v>
      </c>
      <c r="K10" s="80"/>
      <c r="L10" s="81" t="s">
        <v>69</v>
      </c>
      <c r="M10" s="82"/>
      <c r="N10" s="83"/>
      <c r="O10" s="84" t="s">
        <v>70</v>
      </c>
      <c r="P10" s="84"/>
      <c r="Q10" s="81" t="s">
        <v>71</v>
      </c>
      <c r="R10" s="82"/>
      <c r="S10" s="83"/>
      <c r="T10" s="81" t="s">
        <v>72</v>
      </c>
      <c r="U10" s="82"/>
      <c r="V10" s="83"/>
    </row>
    <row r="11" spans="1:24" s="75" customFormat="1" ht="24.75" thickBot="1">
      <c r="A11" s="85" t="s">
        <v>73</v>
      </c>
      <c r="B11" s="86" t="s">
        <v>74</v>
      </c>
      <c r="C11" s="87" t="s">
        <v>75</v>
      </c>
      <c r="D11" s="88" t="s">
        <v>76</v>
      </c>
      <c r="E11" s="88" t="s">
        <v>77</v>
      </c>
      <c r="F11" s="89" t="s">
        <v>63</v>
      </c>
      <c r="G11" s="90" t="s">
        <v>64</v>
      </c>
      <c r="H11" s="90" t="s">
        <v>65</v>
      </c>
      <c r="I11" s="285"/>
      <c r="J11" s="91" t="s">
        <v>6</v>
      </c>
      <c r="K11" s="92" t="s">
        <v>7</v>
      </c>
      <c r="L11" s="91" t="s">
        <v>6</v>
      </c>
      <c r="M11" s="92" t="s">
        <v>7</v>
      </c>
      <c r="N11" s="93" t="s">
        <v>78</v>
      </c>
      <c r="O11" s="66" t="s">
        <v>6</v>
      </c>
      <c r="P11" s="68" t="s">
        <v>7</v>
      </c>
      <c r="Q11" s="91" t="s">
        <v>6</v>
      </c>
      <c r="R11" s="92" t="s">
        <v>7</v>
      </c>
      <c r="S11" s="93" t="s">
        <v>78</v>
      </c>
      <c r="T11" s="91" t="s">
        <v>6</v>
      </c>
      <c r="U11" s="92" t="s">
        <v>7</v>
      </c>
      <c r="V11" s="93" t="s">
        <v>78</v>
      </c>
    </row>
    <row r="12" spans="1:24" s="75" customFormat="1">
      <c r="A12" s="74" t="s">
        <v>79</v>
      </c>
      <c r="B12" s="94"/>
      <c r="C12" s="95"/>
      <c r="D12" s="96"/>
      <c r="E12" s="96"/>
      <c r="F12" s="97"/>
      <c r="G12" s="98"/>
      <c r="H12" s="99"/>
      <c r="I12" s="100"/>
      <c r="J12" s="101"/>
      <c r="K12" s="102"/>
      <c r="L12" s="101"/>
      <c r="M12" s="103"/>
      <c r="N12" s="104"/>
      <c r="O12" s="66"/>
      <c r="P12" s="68"/>
      <c r="Q12" s="101"/>
      <c r="R12" s="103"/>
      <c r="S12" s="104"/>
      <c r="T12" s="101"/>
      <c r="U12" s="103"/>
      <c r="V12" s="104"/>
    </row>
    <row r="13" spans="1:24" s="75" customFormat="1" ht="12.75" customHeight="1">
      <c r="A13" s="105" t="s">
        <v>80</v>
      </c>
      <c r="B13" s="75" t="s">
        <v>81</v>
      </c>
      <c r="C13" s="106" t="s">
        <v>82</v>
      </c>
      <c r="D13" s="107" t="s">
        <v>83</v>
      </c>
      <c r="E13" s="107" t="s">
        <v>84</v>
      </c>
      <c r="F13" s="108">
        <v>47099</v>
      </c>
      <c r="G13" s="109">
        <v>0</v>
      </c>
      <c r="H13" s="110">
        <v>0</v>
      </c>
      <c r="I13" s="111">
        <v>41214</v>
      </c>
      <c r="J13" s="112">
        <v>0</v>
      </c>
      <c r="K13" s="113">
        <v>0.66666666666666663</v>
      </c>
      <c r="L13" s="114">
        <f>ROUND(((F13*$H$6)+(G13*$H$7)+(H13*$H$8))*J13,-2)</f>
        <v>0</v>
      </c>
      <c r="M13" s="115">
        <f>ROUND(((F13*$I$6)+(G13*$I$7)+(H13*$I$8))*K13,-2)</f>
        <v>232000</v>
      </c>
      <c r="N13" s="116">
        <f>SUM(L13:M13)</f>
        <v>232000</v>
      </c>
      <c r="O13" s="117">
        <f>ROUND((F13*$H$6)+(G13*$H$7)+(H13*$H$8),-2)</f>
        <v>337700</v>
      </c>
      <c r="P13" s="118">
        <f>ROUND((F13*$I$6)+(G13*$I$7)+(H13*$I$8),-2)</f>
        <v>348100</v>
      </c>
      <c r="Q13" s="114">
        <v>0</v>
      </c>
      <c r="R13" s="115">
        <v>232000</v>
      </c>
      <c r="S13" s="116">
        <f>SUM(Q13:R13)</f>
        <v>232000</v>
      </c>
      <c r="T13" s="114">
        <f>Q13-L13</f>
        <v>0</v>
      </c>
      <c r="U13" s="115">
        <f>R13-M13</f>
        <v>0</v>
      </c>
      <c r="V13" s="116">
        <f>SUM(T13:U13)</f>
        <v>0</v>
      </c>
    </row>
    <row r="14" spans="1:24" s="130" customFormat="1">
      <c r="A14" s="119" t="s">
        <v>85</v>
      </c>
      <c r="B14" s="120" t="s">
        <v>86</v>
      </c>
      <c r="C14" s="121" t="s">
        <v>87</v>
      </c>
      <c r="D14" s="122" t="s">
        <v>88</v>
      </c>
      <c r="E14" s="122" t="s">
        <v>85</v>
      </c>
      <c r="F14" s="123">
        <v>70000</v>
      </c>
      <c r="G14" s="124">
        <v>0</v>
      </c>
      <c r="H14" s="125">
        <v>0</v>
      </c>
      <c r="I14" s="126">
        <v>41275</v>
      </c>
      <c r="J14" s="127">
        <v>0</v>
      </c>
      <c r="K14" s="128">
        <v>0.5</v>
      </c>
      <c r="L14" s="114">
        <f>ROUND(((F14*$H$6)+(G14*$H$7)+(H14*$H$8))*J14,-2)</f>
        <v>0</v>
      </c>
      <c r="M14" s="115">
        <f>ROUND(((F14*$I$6)+(G14*$I$7)+(H14*$I$8))*K14,-2)</f>
        <v>258700</v>
      </c>
      <c r="N14" s="129">
        <f t="shared" ref="N14:N30" si="0">SUM(L14:M14)</f>
        <v>258700</v>
      </c>
      <c r="O14" s="117">
        <f>ROUND((F14*$H$6)+(G14*$H$7)+(H14*$H$8),-2)</f>
        <v>501900</v>
      </c>
      <c r="P14" s="118">
        <f>ROUND((F14*$I$6)+(G14*$I$7)+(H14*$I$8),-2)</f>
        <v>517300</v>
      </c>
      <c r="Q14" s="114">
        <v>0</v>
      </c>
      <c r="R14" s="115">
        <v>258700</v>
      </c>
      <c r="S14" s="116">
        <f t="shared" ref="S14:S36" si="1">SUM(Q14:R14)</f>
        <v>258700</v>
      </c>
      <c r="T14" s="114">
        <f t="shared" ref="T14:U36" si="2">Q14-L14</f>
        <v>0</v>
      </c>
      <c r="U14" s="115">
        <f t="shared" si="2"/>
        <v>0</v>
      </c>
      <c r="V14" s="116">
        <f t="shared" ref="V14:V30" si="3">SUM(T14:U14)</f>
        <v>0</v>
      </c>
    </row>
    <row r="15" spans="1:24" s="75" customFormat="1">
      <c r="A15" s="131" t="s">
        <v>89</v>
      </c>
      <c r="B15" s="132" t="s">
        <v>90</v>
      </c>
      <c r="C15" s="133">
        <v>20081223</v>
      </c>
      <c r="D15" s="134" t="s">
        <v>91</v>
      </c>
      <c r="E15" s="134" t="s">
        <v>89</v>
      </c>
      <c r="F15" s="135">
        <v>68685</v>
      </c>
      <c r="G15" s="136">
        <v>0</v>
      </c>
      <c r="H15" s="137">
        <v>0</v>
      </c>
      <c r="I15" s="138">
        <v>40878</v>
      </c>
      <c r="J15" s="139">
        <v>0.58333333333333337</v>
      </c>
      <c r="K15" s="140">
        <v>1</v>
      </c>
      <c r="L15" s="114">
        <f>ROUND(((F15*$H$6)+(G15*$H$7)+(H15*$H$8))*J15,-2)</f>
        <v>287300</v>
      </c>
      <c r="M15" s="115">
        <f>ROUND(((F15*$I$6)+(G15*$I$7)+(H15*$I$8))*K15,-2)</f>
        <v>507600</v>
      </c>
      <c r="N15" s="141">
        <f>SUM(L15:M15)</f>
        <v>794900</v>
      </c>
      <c r="O15" s="117">
        <f>ROUND((F15*$H$6)+(G15*$H$7)+(H15*$H$8),-2)</f>
        <v>492500</v>
      </c>
      <c r="P15" s="118">
        <f>ROUND((F15*$I$6)+(G15*$I$7)+(H15*$I$8),-2)</f>
        <v>507600</v>
      </c>
      <c r="Q15" s="114">
        <v>287300</v>
      </c>
      <c r="R15" s="115">
        <v>507600</v>
      </c>
      <c r="S15" s="116">
        <f t="shared" si="1"/>
        <v>794900</v>
      </c>
      <c r="T15" s="114">
        <f t="shared" si="2"/>
        <v>0</v>
      </c>
      <c r="U15" s="115">
        <f t="shared" si="2"/>
        <v>0</v>
      </c>
      <c r="V15" s="116">
        <f t="shared" si="3"/>
        <v>0</v>
      </c>
    </row>
    <row r="16" spans="1:24" s="75" customFormat="1">
      <c r="A16" s="131"/>
      <c r="B16" s="132" t="s">
        <v>92</v>
      </c>
      <c r="C16" s="133"/>
      <c r="D16" s="134"/>
      <c r="E16" s="134"/>
      <c r="F16" s="135"/>
      <c r="G16" s="136"/>
      <c r="H16" s="137"/>
      <c r="I16" s="138"/>
      <c r="J16" s="139"/>
      <c r="K16" s="140"/>
      <c r="L16" s="114">
        <f>ROUND(27000*J15,-2)</f>
        <v>15800</v>
      </c>
      <c r="M16" s="115">
        <v>27000</v>
      </c>
      <c r="N16" s="141">
        <f>SUM(L16:M16)</f>
        <v>42800</v>
      </c>
      <c r="O16" s="117">
        <v>27000</v>
      </c>
      <c r="P16" s="118">
        <v>27000</v>
      </c>
      <c r="Q16" s="114">
        <v>15800</v>
      </c>
      <c r="R16" s="115">
        <v>27000</v>
      </c>
      <c r="S16" s="116">
        <f t="shared" si="1"/>
        <v>42800</v>
      </c>
      <c r="T16" s="114">
        <f t="shared" si="2"/>
        <v>0</v>
      </c>
      <c r="U16" s="115">
        <f t="shared" si="2"/>
        <v>0</v>
      </c>
      <c r="V16" s="116">
        <f t="shared" si="3"/>
        <v>0</v>
      </c>
    </row>
    <row r="17" spans="1:22" s="75" customFormat="1">
      <c r="A17" s="131" t="s">
        <v>89</v>
      </c>
      <c r="B17" s="132" t="s">
        <v>93</v>
      </c>
      <c r="C17" s="133">
        <v>20081223</v>
      </c>
      <c r="D17" s="142" t="s">
        <v>94</v>
      </c>
      <c r="E17" s="142" t="s">
        <v>89</v>
      </c>
      <c r="F17" s="135">
        <v>4925</v>
      </c>
      <c r="G17" s="136">
        <v>0</v>
      </c>
      <c r="H17" s="137">
        <v>0</v>
      </c>
      <c r="I17" s="138">
        <v>40756</v>
      </c>
      <c r="J17" s="139">
        <v>0.91666666666666663</v>
      </c>
      <c r="K17" s="140">
        <v>1</v>
      </c>
      <c r="L17" s="114">
        <f t="shared" ref="L17:L30" si="4">ROUND(((F17*$H$6)+(G17*$H$7)+(H17*$H$8))*J17,-2)</f>
        <v>32400</v>
      </c>
      <c r="M17" s="115">
        <f t="shared" ref="M17:M30" si="5">ROUND(((F17*$I$6)+(G17*$I$7)+(H17*$I$8))*K17,-2)</f>
        <v>36400</v>
      </c>
      <c r="N17" s="141">
        <f t="shared" si="0"/>
        <v>68800</v>
      </c>
      <c r="O17" s="117">
        <f t="shared" ref="O17:O30" si="6">ROUND((F17*$H$6)+(G17*$H$7)+(H17*$H$8),-2)</f>
        <v>35300</v>
      </c>
      <c r="P17" s="118">
        <f t="shared" ref="P17:P30" si="7">ROUND((F17*$I$6)+(G17*$I$7)+(H17*$I$8),-2)</f>
        <v>36400</v>
      </c>
      <c r="Q17" s="114">
        <v>32400</v>
      </c>
      <c r="R17" s="115">
        <v>36400</v>
      </c>
      <c r="S17" s="116">
        <f t="shared" si="1"/>
        <v>68800</v>
      </c>
      <c r="T17" s="114">
        <f t="shared" si="2"/>
        <v>0</v>
      </c>
      <c r="U17" s="115">
        <f t="shared" si="2"/>
        <v>0</v>
      </c>
      <c r="V17" s="116">
        <f t="shared" si="3"/>
        <v>0</v>
      </c>
    </row>
    <row r="18" spans="1:22" s="75" customFormat="1">
      <c r="A18" s="131" t="s">
        <v>95</v>
      </c>
      <c r="B18" s="143" t="s">
        <v>96</v>
      </c>
      <c r="C18" s="144" t="s">
        <v>97</v>
      </c>
      <c r="D18" s="145" t="s">
        <v>98</v>
      </c>
      <c r="E18" s="145" t="s">
        <v>99</v>
      </c>
      <c r="F18" s="146">
        <v>56180</v>
      </c>
      <c r="G18" s="147">
        <v>0</v>
      </c>
      <c r="H18" s="148">
        <v>0</v>
      </c>
      <c r="I18" s="149">
        <v>41275</v>
      </c>
      <c r="J18" s="150">
        <v>0</v>
      </c>
      <c r="K18" s="151">
        <v>0.5</v>
      </c>
      <c r="L18" s="114">
        <f t="shared" si="4"/>
        <v>0</v>
      </c>
      <c r="M18" s="115">
        <f t="shared" si="5"/>
        <v>207600</v>
      </c>
      <c r="N18" s="129">
        <f t="shared" si="0"/>
        <v>207600</v>
      </c>
      <c r="O18" s="117">
        <f t="shared" si="6"/>
        <v>402800</v>
      </c>
      <c r="P18" s="118">
        <f t="shared" si="7"/>
        <v>415200</v>
      </c>
      <c r="Q18" s="114">
        <v>0</v>
      </c>
      <c r="R18" s="115">
        <v>207600</v>
      </c>
      <c r="S18" s="116">
        <f t="shared" si="1"/>
        <v>207600</v>
      </c>
      <c r="T18" s="114">
        <f t="shared" si="2"/>
        <v>0</v>
      </c>
      <c r="U18" s="115">
        <f t="shared" si="2"/>
        <v>0</v>
      </c>
      <c r="V18" s="116">
        <f t="shared" si="3"/>
        <v>0</v>
      </c>
    </row>
    <row r="19" spans="1:22" s="130" customFormat="1">
      <c r="A19" s="152" t="s">
        <v>100</v>
      </c>
      <c r="B19" s="132" t="s">
        <v>101</v>
      </c>
      <c r="C19" s="133" t="s">
        <v>102</v>
      </c>
      <c r="D19" s="153" t="s">
        <v>103</v>
      </c>
      <c r="E19" s="153" t="s">
        <v>104</v>
      </c>
      <c r="F19" s="154">
        <v>72241</v>
      </c>
      <c r="G19" s="155">
        <v>0</v>
      </c>
      <c r="H19" s="156">
        <v>0</v>
      </c>
      <c r="I19" s="157">
        <v>40520</v>
      </c>
      <c r="J19" s="158">
        <v>1</v>
      </c>
      <c r="K19" s="159">
        <v>1</v>
      </c>
      <c r="L19" s="160">
        <f t="shared" si="4"/>
        <v>518000</v>
      </c>
      <c r="M19" s="161">
        <f t="shared" si="5"/>
        <v>533900</v>
      </c>
      <c r="N19" s="129">
        <f t="shared" si="0"/>
        <v>1051900</v>
      </c>
      <c r="O19" s="117">
        <f t="shared" si="6"/>
        <v>518000</v>
      </c>
      <c r="P19" s="118">
        <f t="shared" si="7"/>
        <v>533900</v>
      </c>
      <c r="Q19" s="160">
        <v>518000</v>
      </c>
      <c r="R19" s="161">
        <v>533900</v>
      </c>
      <c r="S19" s="162">
        <f t="shared" si="1"/>
        <v>1051900</v>
      </c>
      <c r="T19" s="114">
        <f t="shared" si="2"/>
        <v>0</v>
      </c>
      <c r="U19" s="115">
        <f t="shared" si="2"/>
        <v>0</v>
      </c>
      <c r="V19" s="162">
        <f t="shared" si="3"/>
        <v>0</v>
      </c>
    </row>
    <row r="20" spans="1:22" s="130" customFormat="1">
      <c r="A20" s="152" t="s">
        <v>105</v>
      </c>
      <c r="B20" s="132" t="s">
        <v>106</v>
      </c>
      <c r="C20" s="133" t="s">
        <v>107</v>
      </c>
      <c r="D20" s="153" t="s">
        <v>108</v>
      </c>
      <c r="E20" s="153" t="s">
        <v>105</v>
      </c>
      <c r="F20" s="154">
        <v>69704</v>
      </c>
      <c r="G20" s="155">
        <v>0</v>
      </c>
      <c r="H20" s="156">
        <v>48838</v>
      </c>
      <c r="I20" s="157">
        <v>41274</v>
      </c>
      <c r="J20" s="158">
        <v>0</v>
      </c>
      <c r="K20" s="159">
        <v>0.58333333333333337</v>
      </c>
      <c r="L20" s="160">
        <f t="shared" si="4"/>
        <v>0</v>
      </c>
      <c r="M20" s="161">
        <f t="shared" si="5"/>
        <v>128400</v>
      </c>
      <c r="N20" s="129">
        <f t="shared" si="0"/>
        <v>128400</v>
      </c>
      <c r="O20" s="117">
        <f t="shared" si="6"/>
        <v>204800</v>
      </c>
      <c r="P20" s="118">
        <f t="shared" si="7"/>
        <v>220100</v>
      </c>
      <c r="Q20" s="160">
        <v>0</v>
      </c>
      <c r="R20" s="161">
        <v>128400</v>
      </c>
      <c r="S20" s="162">
        <f t="shared" si="1"/>
        <v>128400</v>
      </c>
      <c r="T20" s="114">
        <f t="shared" si="2"/>
        <v>0</v>
      </c>
      <c r="U20" s="115">
        <f t="shared" si="2"/>
        <v>0</v>
      </c>
      <c r="V20" s="162">
        <f t="shared" si="3"/>
        <v>0</v>
      </c>
    </row>
    <row r="21" spans="1:22" s="130" customFormat="1">
      <c r="A21" s="152" t="s">
        <v>109</v>
      </c>
      <c r="B21" s="132" t="s">
        <v>110</v>
      </c>
      <c r="C21" s="133" t="s">
        <v>111</v>
      </c>
      <c r="D21" s="153" t="s">
        <v>112</v>
      </c>
      <c r="E21" s="153" t="s">
        <v>113</v>
      </c>
      <c r="F21" s="154">
        <v>3500</v>
      </c>
      <c r="G21" s="155">
        <v>0</v>
      </c>
      <c r="H21" s="156">
        <v>0</v>
      </c>
      <c r="I21" s="157">
        <v>40817</v>
      </c>
      <c r="J21" s="158">
        <f>9/12</f>
        <v>0.75</v>
      </c>
      <c r="K21" s="159">
        <v>1</v>
      </c>
      <c r="L21" s="160">
        <f t="shared" si="4"/>
        <v>18800</v>
      </c>
      <c r="M21" s="161">
        <f t="shared" si="5"/>
        <v>25900</v>
      </c>
      <c r="N21" s="129">
        <f>SUM(L21:M21)</f>
        <v>44700</v>
      </c>
      <c r="O21" s="117">
        <f t="shared" si="6"/>
        <v>25100</v>
      </c>
      <c r="P21" s="118">
        <f t="shared" si="7"/>
        <v>25900</v>
      </c>
      <c r="Q21" s="160">
        <v>18800</v>
      </c>
      <c r="R21" s="161">
        <v>25900</v>
      </c>
      <c r="S21" s="162">
        <f t="shared" si="1"/>
        <v>44700</v>
      </c>
      <c r="T21" s="114">
        <f t="shared" si="2"/>
        <v>0</v>
      </c>
      <c r="U21" s="115">
        <f t="shared" si="2"/>
        <v>0</v>
      </c>
      <c r="V21" s="162">
        <f t="shared" si="3"/>
        <v>0</v>
      </c>
    </row>
    <row r="22" spans="1:22" s="130" customFormat="1">
      <c r="A22" s="152" t="s">
        <v>109</v>
      </c>
      <c r="B22" s="132" t="s">
        <v>114</v>
      </c>
      <c r="C22" s="133" t="s">
        <v>111</v>
      </c>
      <c r="D22" s="153" t="s">
        <v>112</v>
      </c>
      <c r="E22" s="153" t="s">
        <v>113</v>
      </c>
      <c r="F22" s="154">
        <v>0</v>
      </c>
      <c r="G22" s="155">
        <v>54000</v>
      </c>
      <c r="H22" s="156">
        <v>0</v>
      </c>
      <c r="I22" s="157">
        <v>41365</v>
      </c>
      <c r="J22" s="158">
        <v>0</v>
      </c>
      <c r="K22" s="159">
        <f>3/12</f>
        <v>0.25</v>
      </c>
      <c r="L22" s="160">
        <f t="shared" si="4"/>
        <v>0</v>
      </c>
      <c r="M22" s="161">
        <f t="shared" si="5"/>
        <v>18200</v>
      </c>
      <c r="N22" s="129">
        <f t="shared" si="0"/>
        <v>18200</v>
      </c>
      <c r="O22" s="117">
        <f t="shared" si="6"/>
        <v>61000</v>
      </c>
      <c r="P22" s="118">
        <f t="shared" si="7"/>
        <v>72900</v>
      </c>
      <c r="Q22" s="160">
        <v>0</v>
      </c>
      <c r="R22" s="161">
        <v>18200</v>
      </c>
      <c r="S22" s="162">
        <f t="shared" si="1"/>
        <v>18200</v>
      </c>
      <c r="T22" s="114">
        <f t="shared" si="2"/>
        <v>0</v>
      </c>
      <c r="U22" s="115">
        <f t="shared" si="2"/>
        <v>0</v>
      </c>
      <c r="V22" s="162">
        <f t="shared" si="3"/>
        <v>0</v>
      </c>
    </row>
    <row r="23" spans="1:22" s="130" customFormat="1">
      <c r="A23" s="152" t="s">
        <v>115</v>
      </c>
      <c r="B23" s="132" t="s">
        <v>116</v>
      </c>
      <c r="C23" s="133" t="s">
        <v>117</v>
      </c>
      <c r="D23" s="153" t="s">
        <v>118</v>
      </c>
      <c r="E23" s="153" t="s">
        <v>119</v>
      </c>
      <c r="F23" s="154">
        <v>62950</v>
      </c>
      <c r="G23" s="155">
        <v>0</v>
      </c>
      <c r="H23" s="156">
        <v>25646</v>
      </c>
      <c r="I23" s="157">
        <v>40589</v>
      </c>
      <c r="J23" s="158">
        <v>1</v>
      </c>
      <c r="K23" s="159">
        <v>1</v>
      </c>
      <c r="L23" s="160">
        <f t="shared" si="4"/>
        <v>296400</v>
      </c>
      <c r="M23" s="161">
        <f t="shared" si="5"/>
        <v>310300</v>
      </c>
      <c r="N23" s="129">
        <f t="shared" si="0"/>
        <v>606700</v>
      </c>
      <c r="O23" s="117">
        <f t="shared" si="6"/>
        <v>296400</v>
      </c>
      <c r="P23" s="118">
        <f t="shared" si="7"/>
        <v>310300</v>
      </c>
      <c r="Q23" s="160">
        <v>296400</v>
      </c>
      <c r="R23" s="161">
        <v>310300</v>
      </c>
      <c r="S23" s="162">
        <f t="shared" si="1"/>
        <v>606700</v>
      </c>
      <c r="T23" s="114">
        <f t="shared" si="2"/>
        <v>0</v>
      </c>
      <c r="U23" s="115">
        <f t="shared" si="2"/>
        <v>0</v>
      </c>
      <c r="V23" s="162">
        <f t="shared" si="3"/>
        <v>0</v>
      </c>
    </row>
    <row r="24" spans="1:22" s="130" customFormat="1">
      <c r="A24" s="152" t="s">
        <v>120</v>
      </c>
      <c r="B24" s="132" t="s">
        <v>121</v>
      </c>
      <c r="C24" s="133" t="s">
        <v>122</v>
      </c>
      <c r="D24" s="153" t="s">
        <v>123</v>
      </c>
      <c r="E24" s="153" t="s">
        <v>120</v>
      </c>
      <c r="F24" s="154">
        <v>57229</v>
      </c>
      <c r="G24" s="155">
        <v>0</v>
      </c>
      <c r="H24" s="156">
        <v>35000</v>
      </c>
      <c r="I24" s="157">
        <v>40725</v>
      </c>
      <c r="J24" s="158">
        <v>1</v>
      </c>
      <c r="K24" s="159">
        <v>1</v>
      </c>
      <c r="L24" s="160">
        <f t="shared" si="4"/>
        <v>198900</v>
      </c>
      <c r="M24" s="161">
        <f t="shared" si="5"/>
        <v>211500</v>
      </c>
      <c r="N24" s="129">
        <f t="shared" si="0"/>
        <v>410400</v>
      </c>
      <c r="O24" s="117">
        <f t="shared" si="6"/>
        <v>198900</v>
      </c>
      <c r="P24" s="118">
        <f t="shared" si="7"/>
        <v>211500</v>
      </c>
      <c r="Q24" s="160">
        <v>198900</v>
      </c>
      <c r="R24" s="161">
        <v>211500</v>
      </c>
      <c r="S24" s="162">
        <f t="shared" si="1"/>
        <v>410400</v>
      </c>
      <c r="T24" s="114">
        <f t="shared" si="2"/>
        <v>0</v>
      </c>
      <c r="U24" s="115">
        <f t="shared" si="2"/>
        <v>0</v>
      </c>
      <c r="V24" s="162">
        <f t="shared" si="3"/>
        <v>0</v>
      </c>
    </row>
    <row r="25" spans="1:22" s="130" customFormat="1">
      <c r="A25" s="152" t="s">
        <v>124</v>
      </c>
      <c r="B25" s="132" t="s">
        <v>125</v>
      </c>
      <c r="C25" s="133" t="s">
        <v>126</v>
      </c>
      <c r="D25" s="153" t="s">
        <v>127</v>
      </c>
      <c r="E25" s="153" t="s">
        <v>128</v>
      </c>
      <c r="F25" s="154">
        <v>27470</v>
      </c>
      <c r="G25" s="155">
        <v>0</v>
      </c>
      <c r="H25" s="156">
        <v>0</v>
      </c>
      <c r="I25" s="157">
        <v>40395</v>
      </c>
      <c r="J25" s="158">
        <v>1</v>
      </c>
      <c r="K25" s="159">
        <v>1</v>
      </c>
      <c r="L25" s="160">
        <f t="shared" si="4"/>
        <v>197000</v>
      </c>
      <c r="M25" s="161">
        <f t="shared" si="5"/>
        <v>203000</v>
      </c>
      <c r="N25" s="129">
        <f t="shared" si="0"/>
        <v>400000</v>
      </c>
      <c r="O25" s="117">
        <f t="shared" si="6"/>
        <v>197000</v>
      </c>
      <c r="P25" s="118">
        <f t="shared" si="7"/>
        <v>203000</v>
      </c>
      <c r="Q25" s="160">
        <v>197000</v>
      </c>
      <c r="R25" s="161">
        <v>203000</v>
      </c>
      <c r="S25" s="162">
        <f t="shared" si="1"/>
        <v>400000</v>
      </c>
      <c r="T25" s="114">
        <f t="shared" si="2"/>
        <v>0</v>
      </c>
      <c r="U25" s="115">
        <f t="shared" si="2"/>
        <v>0</v>
      </c>
      <c r="V25" s="162">
        <f t="shared" si="3"/>
        <v>0</v>
      </c>
    </row>
    <row r="26" spans="1:22" s="130" customFormat="1">
      <c r="A26" s="152" t="s">
        <v>129</v>
      </c>
      <c r="B26" s="132" t="s">
        <v>130</v>
      </c>
      <c r="C26" s="133" t="s">
        <v>131</v>
      </c>
      <c r="D26" s="153" t="s">
        <v>132</v>
      </c>
      <c r="E26" s="153" t="s">
        <v>133</v>
      </c>
      <c r="F26" s="154">
        <v>70000</v>
      </c>
      <c r="G26" s="155">
        <v>0</v>
      </c>
      <c r="H26" s="156">
        <v>19360</v>
      </c>
      <c r="I26" s="157">
        <v>41395</v>
      </c>
      <c r="J26" s="158">
        <v>0</v>
      </c>
      <c r="K26" s="159">
        <f>2/12</f>
        <v>0.16666666666666666</v>
      </c>
      <c r="L26" s="160">
        <f t="shared" si="4"/>
        <v>0</v>
      </c>
      <c r="M26" s="161">
        <f t="shared" si="5"/>
        <v>66700</v>
      </c>
      <c r="N26" s="129">
        <f t="shared" si="0"/>
        <v>66700</v>
      </c>
      <c r="O26" s="117">
        <f t="shared" si="6"/>
        <v>385000</v>
      </c>
      <c r="P26" s="118">
        <f t="shared" si="7"/>
        <v>400400</v>
      </c>
      <c r="Q26" s="160">
        <v>0</v>
      </c>
      <c r="R26" s="161">
        <v>66700</v>
      </c>
      <c r="S26" s="162">
        <f t="shared" si="1"/>
        <v>66700</v>
      </c>
      <c r="T26" s="114">
        <f t="shared" si="2"/>
        <v>0</v>
      </c>
      <c r="U26" s="115">
        <f t="shared" si="2"/>
        <v>0</v>
      </c>
      <c r="V26" s="162">
        <f t="shared" si="3"/>
        <v>0</v>
      </c>
    </row>
    <row r="27" spans="1:22" s="75" customFormat="1">
      <c r="A27" s="131" t="s">
        <v>134</v>
      </c>
      <c r="B27" s="143" t="s">
        <v>135</v>
      </c>
      <c r="C27" s="163" t="s">
        <v>136</v>
      </c>
      <c r="D27" s="134" t="s">
        <v>137</v>
      </c>
      <c r="E27" s="134" t="s">
        <v>134</v>
      </c>
      <c r="F27" s="135">
        <v>53000</v>
      </c>
      <c r="G27" s="136">
        <v>0</v>
      </c>
      <c r="H27" s="137">
        <v>0</v>
      </c>
      <c r="I27" s="138">
        <v>41167</v>
      </c>
      <c r="J27" s="139">
        <v>0</v>
      </c>
      <c r="K27" s="140">
        <f>10/12</f>
        <v>0.83333333333333337</v>
      </c>
      <c r="L27" s="114">
        <f t="shared" si="4"/>
        <v>0</v>
      </c>
      <c r="M27" s="115">
        <f t="shared" si="5"/>
        <v>326400</v>
      </c>
      <c r="N27" s="129">
        <f t="shared" si="0"/>
        <v>326400</v>
      </c>
      <c r="O27" s="117">
        <f t="shared" si="6"/>
        <v>380000</v>
      </c>
      <c r="P27" s="118">
        <f t="shared" si="7"/>
        <v>391700</v>
      </c>
      <c r="Q27" s="160">
        <v>0</v>
      </c>
      <c r="R27" s="161">
        <v>326400</v>
      </c>
      <c r="S27" s="116">
        <f t="shared" si="1"/>
        <v>326400</v>
      </c>
      <c r="T27" s="114">
        <f t="shared" si="2"/>
        <v>0</v>
      </c>
      <c r="U27" s="115">
        <f t="shared" si="2"/>
        <v>0</v>
      </c>
      <c r="V27" s="116">
        <f t="shared" si="3"/>
        <v>0</v>
      </c>
    </row>
    <row r="28" spans="1:22" s="75" customFormat="1">
      <c r="A28" s="131" t="s">
        <v>134</v>
      </c>
      <c r="B28" s="132" t="s">
        <v>138</v>
      </c>
      <c r="C28" s="144" t="s">
        <v>139</v>
      </c>
      <c r="D28" s="145" t="s">
        <v>140</v>
      </c>
      <c r="E28" s="145" t="s">
        <v>134</v>
      </c>
      <c r="F28" s="135">
        <v>73004</v>
      </c>
      <c r="G28" s="136">
        <v>0</v>
      </c>
      <c r="H28" s="137">
        <v>0</v>
      </c>
      <c r="I28" s="138">
        <v>41306</v>
      </c>
      <c r="J28" s="150">
        <v>0</v>
      </c>
      <c r="K28" s="151">
        <v>0.41666666666666669</v>
      </c>
      <c r="L28" s="114">
        <f t="shared" si="4"/>
        <v>0</v>
      </c>
      <c r="M28" s="115">
        <f t="shared" si="5"/>
        <v>224800</v>
      </c>
      <c r="N28" s="129">
        <f t="shared" si="0"/>
        <v>224800</v>
      </c>
      <c r="O28" s="117">
        <f t="shared" si="6"/>
        <v>523400</v>
      </c>
      <c r="P28" s="118">
        <f t="shared" si="7"/>
        <v>539500</v>
      </c>
      <c r="Q28" s="114">
        <v>0</v>
      </c>
      <c r="R28" s="115">
        <v>224800</v>
      </c>
      <c r="S28" s="116">
        <f t="shared" si="1"/>
        <v>224800</v>
      </c>
      <c r="T28" s="114">
        <f t="shared" si="2"/>
        <v>0</v>
      </c>
      <c r="U28" s="115">
        <f t="shared" si="2"/>
        <v>0</v>
      </c>
      <c r="V28" s="116">
        <f t="shared" si="3"/>
        <v>0</v>
      </c>
    </row>
    <row r="29" spans="1:22" s="75" customFormat="1">
      <c r="A29" s="105" t="s">
        <v>141</v>
      </c>
      <c r="B29" s="75" t="s">
        <v>142</v>
      </c>
      <c r="C29" s="164">
        <v>91000007</v>
      </c>
      <c r="D29" s="165" t="s">
        <v>143</v>
      </c>
      <c r="E29" s="165" t="s">
        <v>141</v>
      </c>
      <c r="F29" s="108">
        <v>16036</v>
      </c>
      <c r="G29" s="109">
        <v>0</v>
      </c>
      <c r="H29" s="110">
        <v>0</v>
      </c>
      <c r="I29" s="166">
        <v>40664</v>
      </c>
      <c r="J29" s="167">
        <v>1</v>
      </c>
      <c r="K29" s="168">
        <v>1</v>
      </c>
      <c r="L29" s="114">
        <f t="shared" si="4"/>
        <v>115000</v>
      </c>
      <c r="M29" s="115">
        <f t="shared" si="5"/>
        <v>118500</v>
      </c>
      <c r="N29" s="141">
        <f>SUM(L29:M29)</f>
        <v>233500</v>
      </c>
      <c r="O29" s="117">
        <f t="shared" si="6"/>
        <v>115000</v>
      </c>
      <c r="P29" s="118">
        <f t="shared" si="7"/>
        <v>118500</v>
      </c>
      <c r="Q29" s="114">
        <v>115000</v>
      </c>
      <c r="R29" s="115">
        <v>118500</v>
      </c>
      <c r="S29" s="116">
        <f t="shared" si="1"/>
        <v>233500</v>
      </c>
      <c r="T29" s="114">
        <f t="shared" si="2"/>
        <v>0</v>
      </c>
      <c r="U29" s="115">
        <f t="shared" si="2"/>
        <v>0</v>
      </c>
      <c r="V29" s="116">
        <f t="shared" si="3"/>
        <v>0</v>
      </c>
    </row>
    <row r="30" spans="1:22" s="75" customFormat="1" ht="14.25">
      <c r="A30" s="105" t="s">
        <v>144</v>
      </c>
      <c r="B30" s="75" t="s">
        <v>145</v>
      </c>
      <c r="C30" s="169">
        <v>30000119</v>
      </c>
      <c r="D30" s="170" t="s">
        <v>146</v>
      </c>
      <c r="E30" s="170" t="s">
        <v>144</v>
      </c>
      <c r="F30" s="108">
        <v>29500</v>
      </c>
      <c r="G30" s="109">
        <v>0</v>
      </c>
      <c r="H30" s="110">
        <v>0</v>
      </c>
      <c r="I30" s="166">
        <v>41113</v>
      </c>
      <c r="J30" s="167">
        <v>0</v>
      </c>
      <c r="K30" s="168">
        <v>1</v>
      </c>
      <c r="L30" s="114">
        <f t="shared" si="4"/>
        <v>0</v>
      </c>
      <c r="M30" s="115">
        <f t="shared" si="5"/>
        <v>218000</v>
      </c>
      <c r="N30" s="141">
        <f t="shared" si="0"/>
        <v>218000</v>
      </c>
      <c r="O30" s="171">
        <f t="shared" si="6"/>
        <v>211500</v>
      </c>
      <c r="P30" s="172">
        <f t="shared" si="7"/>
        <v>218000</v>
      </c>
      <c r="Q30" s="114">
        <v>0</v>
      </c>
      <c r="R30" s="115">
        <v>218000</v>
      </c>
      <c r="S30" s="116">
        <f t="shared" si="1"/>
        <v>218000</v>
      </c>
      <c r="T30" s="114">
        <f t="shared" si="2"/>
        <v>0</v>
      </c>
      <c r="U30" s="115">
        <f t="shared" si="2"/>
        <v>0</v>
      </c>
      <c r="V30" s="116">
        <f t="shared" si="3"/>
        <v>0</v>
      </c>
    </row>
    <row r="31" spans="1:22" s="75" customFormat="1">
      <c r="A31" s="105"/>
      <c r="C31" s="169"/>
      <c r="D31" s="170"/>
      <c r="E31" s="170"/>
      <c r="F31" s="108"/>
      <c r="G31" s="109"/>
      <c r="H31" s="110"/>
      <c r="I31" s="173"/>
      <c r="J31" s="167"/>
      <c r="K31" s="168"/>
      <c r="L31" s="174"/>
      <c r="M31" s="115"/>
      <c r="N31" s="175"/>
      <c r="O31" s="176">
        <f>SUM(O13:O30)</f>
        <v>4913300</v>
      </c>
      <c r="P31" s="176">
        <f>SUM(P13:P30)</f>
        <v>5097300</v>
      </c>
      <c r="Q31" s="174"/>
      <c r="R31" s="115"/>
      <c r="S31" s="116"/>
      <c r="T31" s="114"/>
      <c r="U31" s="115"/>
      <c r="V31" s="116"/>
    </row>
    <row r="32" spans="1:22" s="75" customFormat="1">
      <c r="A32" s="74" t="s">
        <v>147</v>
      </c>
      <c r="C32" s="169"/>
      <c r="D32" s="170"/>
      <c r="E32" s="170"/>
      <c r="F32" s="108"/>
      <c r="G32" s="109"/>
      <c r="H32" s="110"/>
      <c r="I32" s="173"/>
      <c r="J32" s="167"/>
      <c r="K32" s="168"/>
      <c r="L32" s="174"/>
      <c r="M32" s="115"/>
      <c r="N32" s="175"/>
      <c r="O32" s="117"/>
      <c r="P32" s="118"/>
      <c r="Q32" s="174"/>
      <c r="R32" s="115"/>
      <c r="S32" s="116"/>
      <c r="T32" s="114"/>
      <c r="U32" s="115"/>
      <c r="V32" s="116"/>
    </row>
    <row r="33" spans="1:22" s="75" customFormat="1">
      <c r="A33" s="131" t="s">
        <v>148</v>
      </c>
      <c r="B33" s="132" t="s">
        <v>149</v>
      </c>
      <c r="C33" s="163">
        <v>20081225</v>
      </c>
      <c r="D33" s="134" t="s">
        <v>150</v>
      </c>
      <c r="E33" s="134" t="s">
        <v>151</v>
      </c>
      <c r="F33" s="135">
        <v>69950</v>
      </c>
      <c r="G33" s="136">
        <v>5000</v>
      </c>
      <c r="H33" s="137">
        <v>0</v>
      </c>
      <c r="I33" s="138">
        <v>41275</v>
      </c>
      <c r="J33" s="139">
        <v>0</v>
      </c>
      <c r="K33" s="140">
        <v>0.5</v>
      </c>
      <c r="L33" s="114">
        <f>ROUND(((F33*$H$6)+(G33*$H$7)+(H33*$H$8))*J33,-2)</f>
        <v>0</v>
      </c>
      <c r="M33" s="115">
        <f>ROUND(((F33*$I$6)+(G33*$I$7)+(H33*$I$8))*K33,-2)</f>
        <v>261800</v>
      </c>
      <c r="N33" s="141">
        <f t="shared" ref="N33:N36" si="8">SUM(L33:M33)</f>
        <v>261800</v>
      </c>
      <c r="O33" s="117">
        <f>ROUND((F33*$H$6)+(G33*$H$7)+(H33*$H$8),-2)</f>
        <v>507200</v>
      </c>
      <c r="P33" s="118">
        <f>ROUND((F33*$I$6)+(G33*$I$7)+(H33*$I$8),-2)</f>
        <v>523700</v>
      </c>
      <c r="Q33" s="114">
        <v>0</v>
      </c>
      <c r="R33" s="115">
        <v>261800</v>
      </c>
      <c r="S33" s="116">
        <f t="shared" si="1"/>
        <v>261800</v>
      </c>
      <c r="T33" s="114">
        <f t="shared" si="2"/>
        <v>0</v>
      </c>
      <c r="U33" s="115">
        <f t="shared" si="2"/>
        <v>0</v>
      </c>
      <c r="V33" s="116">
        <f t="shared" ref="V33:V36" si="9">SUM(T33:U33)</f>
        <v>0</v>
      </c>
    </row>
    <row r="34" spans="1:22" s="75" customFormat="1">
      <c r="A34" s="131" t="s">
        <v>152</v>
      </c>
      <c r="B34" s="143" t="s">
        <v>153</v>
      </c>
      <c r="C34" s="163">
        <v>30000120</v>
      </c>
      <c r="D34" s="134" t="s">
        <v>154</v>
      </c>
      <c r="E34" s="134" t="s">
        <v>120</v>
      </c>
      <c r="F34" s="135">
        <v>27500</v>
      </c>
      <c r="G34" s="136">
        <v>7200</v>
      </c>
      <c r="H34" s="137">
        <v>13768</v>
      </c>
      <c r="I34" s="138">
        <v>41275</v>
      </c>
      <c r="J34" s="139">
        <v>0</v>
      </c>
      <c r="K34" s="140">
        <v>0.5</v>
      </c>
      <c r="L34" s="114">
        <f>ROUND(((F34*$H$6)+(G34*$H$7)+(H34*$H$8))*J34,-2)</f>
        <v>0</v>
      </c>
      <c r="M34" s="115">
        <f>ROUND(((F34*$I$6)+(G34*$I$7)+(H34*$I$8))*K34,-2)</f>
        <v>64900</v>
      </c>
      <c r="N34" s="141">
        <f t="shared" si="8"/>
        <v>64900</v>
      </c>
      <c r="O34" s="117">
        <f>ROUND((F34*$H$6)+(G34*$H$7)+(H34*$H$8),-2)</f>
        <v>122200</v>
      </c>
      <c r="P34" s="118">
        <f>ROUND((F34*$I$6)+(G34*$I$7)+(H34*$I$8),-2)</f>
        <v>129800</v>
      </c>
      <c r="Q34" s="114">
        <v>0</v>
      </c>
      <c r="R34" s="115">
        <v>64900</v>
      </c>
      <c r="S34" s="116">
        <f t="shared" si="1"/>
        <v>64900</v>
      </c>
      <c r="T34" s="114">
        <f t="shared" si="2"/>
        <v>0</v>
      </c>
      <c r="U34" s="115">
        <f t="shared" si="2"/>
        <v>0</v>
      </c>
      <c r="V34" s="116">
        <f t="shared" si="9"/>
        <v>0</v>
      </c>
    </row>
    <row r="35" spans="1:22" s="75" customFormat="1">
      <c r="A35" s="131" t="s">
        <v>155</v>
      </c>
      <c r="B35" s="143" t="s">
        <v>156</v>
      </c>
      <c r="C35" s="163">
        <v>30000129</v>
      </c>
      <c r="D35" s="134" t="s">
        <v>157</v>
      </c>
      <c r="E35" s="134" t="s">
        <v>120</v>
      </c>
      <c r="F35" s="135">
        <v>0</v>
      </c>
      <c r="G35" s="136">
        <v>69203</v>
      </c>
      <c r="H35" s="137">
        <v>0</v>
      </c>
      <c r="I35" s="138">
        <v>41275</v>
      </c>
      <c r="J35" s="139">
        <v>0</v>
      </c>
      <c r="K35" s="140">
        <v>0.5</v>
      </c>
      <c r="L35" s="114">
        <f>ROUND(((F35*$H$6)+(G35*$H$7)+(H35*$H$8))*J35,-2)</f>
        <v>0</v>
      </c>
      <c r="M35" s="115">
        <f>ROUND(((F35*$I$6)+(G35*$I$7)+(H35*$I$8))*K35,-2)</f>
        <v>46700</v>
      </c>
      <c r="N35" s="141">
        <f t="shared" si="8"/>
        <v>46700</v>
      </c>
      <c r="O35" s="117">
        <f>ROUND((F35*$H$6)+(G35*$H$7)+(H35*$H$8),-2)</f>
        <v>78200</v>
      </c>
      <c r="P35" s="118">
        <f>ROUND((F35*$I$6)+(G35*$I$7)+(H35*$I$8),-2)</f>
        <v>93400</v>
      </c>
      <c r="Q35" s="114">
        <v>0</v>
      </c>
      <c r="R35" s="115">
        <v>46700</v>
      </c>
      <c r="S35" s="116">
        <f t="shared" si="1"/>
        <v>46700</v>
      </c>
      <c r="T35" s="114">
        <f t="shared" si="2"/>
        <v>0</v>
      </c>
      <c r="U35" s="115">
        <f t="shared" si="2"/>
        <v>0</v>
      </c>
      <c r="V35" s="116">
        <f t="shared" si="9"/>
        <v>0</v>
      </c>
    </row>
    <row r="36" spans="1:22" s="75" customFormat="1" ht="14.25">
      <c r="A36" s="131" t="s">
        <v>158</v>
      </c>
      <c r="B36" s="143" t="s">
        <v>159</v>
      </c>
      <c r="C36" s="163">
        <v>20062698</v>
      </c>
      <c r="D36" s="134" t="s">
        <v>127</v>
      </c>
      <c r="E36" s="134" t="s">
        <v>128</v>
      </c>
      <c r="F36" s="135">
        <v>0</v>
      </c>
      <c r="G36" s="136">
        <v>89230</v>
      </c>
      <c r="H36" s="137">
        <v>0</v>
      </c>
      <c r="I36" s="138">
        <v>41269</v>
      </c>
      <c r="J36" s="139">
        <v>0</v>
      </c>
      <c r="K36" s="140">
        <v>0.58333333333333337</v>
      </c>
      <c r="L36" s="114">
        <f>ROUND(((F36*$H$6)+(G36*$H$7)+(H36*$H$8))*J36,-2)</f>
        <v>0</v>
      </c>
      <c r="M36" s="115">
        <f>ROUND(((F36*$I$6)+(G36*$I$7)+(H36*$I$8))*K36,-2)</f>
        <v>70300</v>
      </c>
      <c r="N36" s="141">
        <f t="shared" si="8"/>
        <v>70300</v>
      </c>
      <c r="O36" s="171">
        <f>ROUND((F36*$H$6)+(G36*$H$7)+(H36*$H$8),-2)</f>
        <v>100800</v>
      </c>
      <c r="P36" s="172">
        <f>ROUND((F36*$I$6)+(G36*$I$7)+(H36*$I$8),-2)</f>
        <v>120500</v>
      </c>
      <c r="Q36" s="114">
        <v>0</v>
      </c>
      <c r="R36" s="115">
        <v>70300</v>
      </c>
      <c r="S36" s="116">
        <f t="shared" si="1"/>
        <v>70300</v>
      </c>
      <c r="T36" s="114">
        <f t="shared" si="2"/>
        <v>0</v>
      </c>
      <c r="U36" s="115">
        <f t="shared" si="2"/>
        <v>0</v>
      </c>
      <c r="V36" s="116">
        <f t="shared" si="9"/>
        <v>0</v>
      </c>
    </row>
    <row r="37" spans="1:22" s="75" customFormat="1">
      <c r="A37" s="177" t="s">
        <v>160</v>
      </c>
      <c r="B37" s="178"/>
      <c r="C37" s="179"/>
      <c r="D37" s="180"/>
      <c r="E37" s="180"/>
      <c r="F37" s="181">
        <f>SUM(F13:F30)</f>
        <v>781523</v>
      </c>
      <c r="G37" s="182">
        <f>SUM(G13:G30)</f>
        <v>54000</v>
      </c>
      <c r="H37" s="183">
        <f>SUM(H13:H30)</f>
        <v>128844</v>
      </c>
      <c r="I37" s="184"/>
      <c r="J37" s="185"/>
      <c r="K37" s="186"/>
      <c r="L37" s="187">
        <f>SUM(L13:L30)</f>
        <v>1679600</v>
      </c>
      <c r="M37" s="188">
        <f>SUM(M13:M30)</f>
        <v>3654900</v>
      </c>
      <c r="N37" s="188">
        <f>SUM(N13:N30)</f>
        <v>5334500</v>
      </c>
      <c r="O37" s="189">
        <f>SUM(O33:O36)</f>
        <v>808400</v>
      </c>
      <c r="P37" s="189">
        <f>SUM(P33:P36)</f>
        <v>867400</v>
      </c>
      <c r="Q37" s="187">
        <f t="shared" ref="Q37:V37" si="10">SUM(Q13:Q30)</f>
        <v>1679600</v>
      </c>
      <c r="R37" s="188">
        <f t="shared" si="10"/>
        <v>3654900</v>
      </c>
      <c r="S37" s="188">
        <f t="shared" si="10"/>
        <v>5334500</v>
      </c>
      <c r="T37" s="187">
        <f t="shared" si="10"/>
        <v>0</v>
      </c>
      <c r="U37" s="188">
        <f t="shared" si="10"/>
        <v>0</v>
      </c>
      <c r="V37" s="188">
        <f t="shared" si="10"/>
        <v>0</v>
      </c>
    </row>
    <row r="38" spans="1:22">
      <c r="A38" s="190" t="s">
        <v>161</v>
      </c>
      <c r="B38" s="190"/>
      <c r="C38" s="190"/>
    </row>
    <row r="39" spans="1:22" s="75" customFormat="1" ht="39.75" customHeight="1">
      <c r="A39" s="74" t="s">
        <v>162</v>
      </c>
      <c r="C39" s="191"/>
      <c r="D39" s="191"/>
      <c r="E39" s="191"/>
      <c r="F39" s="192" t="s">
        <v>66</v>
      </c>
      <c r="G39" s="193"/>
      <c r="H39" s="193"/>
      <c r="I39" s="286" t="s">
        <v>163</v>
      </c>
      <c r="J39" s="288" t="s">
        <v>68</v>
      </c>
      <c r="K39" s="289"/>
      <c r="L39" s="290" t="s">
        <v>69</v>
      </c>
      <c r="M39" s="291"/>
      <c r="N39" s="292"/>
      <c r="O39" s="84" t="s">
        <v>70</v>
      </c>
      <c r="P39" s="84"/>
      <c r="Q39" s="290" t="s">
        <v>71</v>
      </c>
      <c r="R39" s="291"/>
      <c r="S39" s="292"/>
      <c r="T39" s="290" t="s">
        <v>164</v>
      </c>
      <c r="U39" s="291"/>
      <c r="V39" s="292"/>
    </row>
    <row r="40" spans="1:22" s="75" customFormat="1" ht="24.75" thickBot="1">
      <c r="A40" s="85" t="s">
        <v>73</v>
      </c>
      <c r="B40" s="86" t="s">
        <v>74</v>
      </c>
      <c r="C40" s="194" t="s">
        <v>75</v>
      </c>
      <c r="D40" s="194" t="s">
        <v>76</v>
      </c>
      <c r="E40" s="194" t="s">
        <v>77</v>
      </c>
      <c r="F40" s="195" t="s">
        <v>63</v>
      </c>
      <c r="G40" s="196" t="s">
        <v>64</v>
      </c>
      <c r="H40" s="197" t="s">
        <v>65</v>
      </c>
      <c r="I40" s="287"/>
      <c r="J40" s="198" t="s">
        <v>6</v>
      </c>
      <c r="K40" s="199" t="s">
        <v>7</v>
      </c>
      <c r="L40" s="200" t="s">
        <v>6</v>
      </c>
      <c r="M40" s="201" t="s">
        <v>7</v>
      </c>
      <c r="N40" s="202" t="s">
        <v>78</v>
      </c>
      <c r="O40" s="66" t="s">
        <v>6</v>
      </c>
      <c r="P40" s="68" t="s">
        <v>7</v>
      </c>
      <c r="Q40" s="200" t="s">
        <v>6</v>
      </c>
      <c r="R40" s="201" t="s">
        <v>7</v>
      </c>
      <c r="S40" s="202" t="s">
        <v>78</v>
      </c>
      <c r="T40" s="200" t="s">
        <v>6</v>
      </c>
      <c r="U40" s="201" t="s">
        <v>7</v>
      </c>
      <c r="V40" s="202" t="s">
        <v>78</v>
      </c>
    </row>
    <row r="41" spans="1:22" s="75" customFormat="1">
      <c r="A41" s="74" t="s">
        <v>162</v>
      </c>
      <c r="B41" s="94"/>
      <c r="C41" s="203"/>
      <c r="D41" s="203"/>
      <c r="E41" s="203"/>
      <c r="F41" s="204"/>
      <c r="G41" s="205"/>
      <c r="H41" s="206"/>
      <c r="I41" s="166"/>
      <c r="J41" s="207"/>
      <c r="K41" s="208"/>
      <c r="L41" s="209"/>
      <c r="M41" s="210"/>
      <c r="N41" s="211"/>
      <c r="O41" s="66"/>
      <c r="P41" s="68"/>
      <c r="Q41" s="209"/>
      <c r="R41" s="210"/>
      <c r="S41" s="211"/>
      <c r="T41" s="209"/>
      <c r="U41" s="210"/>
      <c r="V41" s="211"/>
    </row>
    <row r="42" spans="1:22" s="75" customFormat="1" ht="14.25">
      <c r="A42" s="105" t="s">
        <v>120</v>
      </c>
      <c r="B42" s="75" t="s">
        <v>165</v>
      </c>
      <c r="C42" s="191" t="s">
        <v>166</v>
      </c>
      <c r="D42" s="165" t="s">
        <v>167</v>
      </c>
      <c r="E42" s="165" t="s">
        <v>120</v>
      </c>
      <c r="F42" s="108">
        <v>9800</v>
      </c>
      <c r="G42" s="109">
        <v>0</v>
      </c>
      <c r="H42" s="110">
        <v>0</v>
      </c>
      <c r="I42" s="166">
        <v>40909</v>
      </c>
      <c r="J42" s="167">
        <v>0.5</v>
      </c>
      <c r="K42" s="168">
        <v>1</v>
      </c>
      <c r="L42" s="114">
        <f>ROUND(((F42*$H$6)+(G42*$H$7)+(H42*$H$8))*J42,-2)</f>
        <v>35100</v>
      </c>
      <c r="M42" s="115">
        <f>ROUND(((F42*$I$6)+(G42*$I$7)+(H42*$I$8))*K42,-2)</f>
        <v>72400</v>
      </c>
      <c r="N42" s="141">
        <f t="shared" ref="N42" si="11">SUM(L42:M42)</f>
        <v>107500</v>
      </c>
      <c r="O42" s="171">
        <f>ROUND((F42*$H$6)+(G42*$H$7)+(H42*$H$8),-2)</f>
        <v>70300</v>
      </c>
      <c r="P42" s="172">
        <f>ROUND((F42*$I$6)+(G42*$I$7)+(H42*$I$8),-2)</f>
        <v>72400</v>
      </c>
      <c r="Q42" s="114">
        <v>35100</v>
      </c>
      <c r="R42" s="115">
        <v>72400</v>
      </c>
      <c r="S42" s="141">
        <f t="shared" ref="S42" si="12">SUM(Q42:R42)</f>
        <v>107500</v>
      </c>
      <c r="T42" s="114">
        <f t="shared" ref="T42:U42" si="13">Q42-L42</f>
        <v>0</v>
      </c>
      <c r="U42" s="115">
        <f t="shared" si="13"/>
        <v>0</v>
      </c>
      <c r="V42" s="141">
        <f t="shared" ref="V42" si="14">SUM(T42:U42)</f>
        <v>0</v>
      </c>
    </row>
    <row r="43" spans="1:22" s="75" customFormat="1">
      <c r="A43" s="105"/>
      <c r="C43" s="191"/>
      <c r="D43" s="165"/>
      <c r="E43" s="165"/>
      <c r="F43" s="108"/>
      <c r="G43" s="109"/>
      <c r="H43" s="110"/>
      <c r="I43" s="166"/>
      <c r="J43" s="167"/>
      <c r="K43" s="168"/>
      <c r="L43" s="114"/>
      <c r="M43" s="115"/>
      <c r="N43" s="175"/>
      <c r="O43" s="176">
        <f>SUM(O42)</f>
        <v>70300</v>
      </c>
      <c r="P43" s="176">
        <f>SUM(P42)</f>
        <v>72400</v>
      </c>
      <c r="Q43" s="114"/>
      <c r="R43" s="115"/>
      <c r="S43" s="175"/>
      <c r="T43" s="114"/>
      <c r="U43" s="115"/>
      <c r="V43" s="175"/>
    </row>
    <row r="44" spans="1:22" s="75" customFormat="1" ht="14.25">
      <c r="A44" s="74" t="s">
        <v>168</v>
      </c>
      <c r="C44" s="191"/>
      <c r="D44" s="165"/>
      <c r="E44" s="165"/>
      <c r="F44" s="108"/>
      <c r="G44" s="109"/>
      <c r="H44" s="110"/>
      <c r="I44" s="166"/>
      <c r="J44" s="167"/>
      <c r="K44" s="168"/>
      <c r="L44" s="114"/>
      <c r="M44" s="115"/>
      <c r="N44" s="175"/>
      <c r="O44" s="171"/>
      <c r="P44" s="172"/>
      <c r="Q44" s="114"/>
      <c r="R44" s="115"/>
      <c r="S44" s="175"/>
      <c r="T44" s="114"/>
      <c r="U44" s="115"/>
      <c r="V44" s="175"/>
    </row>
    <row r="45" spans="1:22" s="130" customFormat="1">
      <c r="A45" s="152" t="s">
        <v>169</v>
      </c>
      <c r="B45" s="132" t="s">
        <v>170</v>
      </c>
      <c r="C45" s="163">
        <v>30000501</v>
      </c>
      <c r="D45" s="134" t="s">
        <v>171</v>
      </c>
      <c r="E45" s="134" t="s">
        <v>172</v>
      </c>
      <c r="F45" s="154">
        <v>8000</v>
      </c>
      <c r="G45" s="155">
        <v>0</v>
      </c>
      <c r="H45" s="156">
        <v>8000</v>
      </c>
      <c r="I45" s="157">
        <v>41153</v>
      </c>
      <c r="J45" s="212">
        <v>0</v>
      </c>
      <c r="K45" s="213">
        <v>0.83333333333333337</v>
      </c>
      <c r="L45" s="160">
        <f>ROUND(((F45*$H$6)+(G45*$H$7)+(H45*$H$8))*J45,-2)</f>
        <v>0</v>
      </c>
      <c r="M45" s="161">
        <f>ROUND(((F45*$I$6)+(G45*$I$7)+(H45*$I$8))*K45,-2)</f>
        <v>9000</v>
      </c>
      <c r="N45" s="214">
        <f>SUM(L45:M45)</f>
        <v>9000</v>
      </c>
      <c r="O45" s="117">
        <f>ROUND((F45*$H$6)+(G45*$H$7)+(H45*$H$8),-2)</f>
        <v>9000</v>
      </c>
      <c r="P45" s="118">
        <f>ROUND((F45*$I$6)+(G45*$I$7)+(H45*$I$8),-2)</f>
        <v>10800</v>
      </c>
      <c r="Q45" s="160">
        <v>0</v>
      </c>
      <c r="R45" s="161">
        <v>0</v>
      </c>
      <c r="S45" s="214">
        <f>SUM(Q45:R45)</f>
        <v>0</v>
      </c>
      <c r="T45" s="114">
        <f t="shared" ref="T45:U47" si="15">Q45-L45</f>
        <v>0</v>
      </c>
      <c r="U45" s="115">
        <f t="shared" si="15"/>
        <v>-9000</v>
      </c>
      <c r="V45" s="214">
        <f>SUM(T45:U45)</f>
        <v>-9000</v>
      </c>
    </row>
    <row r="46" spans="1:22" s="130" customFormat="1">
      <c r="A46" s="119" t="s">
        <v>169</v>
      </c>
      <c r="B46" s="120" t="s">
        <v>173</v>
      </c>
      <c r="C46" s="215">
        <v>30000502</v>
      </c>
      <c r="D46" s="216" t="s">
        <v>118</v>
      </c>
      <c r="E46" s="216" t="s">
        <v>119</v>
      </c>
      <c r="F46" s="217">
        <f>3250*90%</f>
        <v>2925</v>
      </c>
      <c r="G46" s="218">
        <v>0</v>
      </c>
      <c r="H46" s="219">
        <v>0</v>
      </c>
      <c r="I46" s="220">
        <v>40848</v>
      </c>
      <c r="J46" s="221">
        <v>0.66666666666666663</v>
      </c>
      <c r="K46" s="222">
        <v>1</v>
      </c>
      <c r="L46" s="160">
        <f>ROUND(((F46*$H$6)+(G46*$H$7)+(H46*$H$8))*J46,-2)</f>
        <v>14000</v>
      </c>
      <c r="M46" s="161">
        <f>ROUND(((F46*$I$6)+(G46*$I$7)+(H46*$I$8))*K46,-2)</f>
        <v>21600</v>
      </c>
      <c r="N46" s="214">
        <f>SUM(L46:M46)</f>
        <v>35600</v>
      </c>
      <c r="O46" s="117">
        <f>ROUND((F46*$H$6)+(G46*$H$7)+(H46*$H$8),-2)</f>
        <v>21000</v>
      </c>
      <c r="P46" s="118">
        <f>ROUND((F46*$I$6)+(G46*$I$7)+(H46*$I$8),-2)</f>
        <v>21600</v>
      </c>
      <c r="Q46" s="160">
        <v>0</v>
      </c>
      <c r="R46" s="161">
        <v>0</v>
      </c>
      <c r="S46" s="214">
        <f>SUM(Q46:R46)</f>
        <v>0</v>
      </c>
      <c r="T46" s="114">
        <f t="shared" si="15"/>
        <v>-14000</v>
      </c>
      <c r="U46" s="115">
        <f t="shared" si="15"/>
        <v>-21600</v>
      </c>
      <c r="V46" s="214">
        <f>SUM(T46:U46)</f>
        <v>-35600</v>
      </c>
    </row>
    <row r="47" spans="1:22" s="75" customFormat="1" ht="14.25">
      <c r="A47" s="105" t="s">
        <v>174</v>
      </c>
      <c r="B47" s="75" t="s">
        <v>175</v>
      </c>
      <c r="C47" s="191">
        <v>30000503</v>
      </c>
      <c r="D47" s="165" t="s">
        <v>176</v>
      </c>
      <c r="E47" s="165" t="s">
        <v>89</v>
      </c>
      <c r="F47" s="108">
        <f>15000*20%</f>
        <v>3000</v>
      </c>
      <c r="G47" s="109">
        <v>0</v>
      </c>
      <c r="H47" s="110">
        <v>0</v>
      </c>
      <c r="I47" s="166">
        <v>41182</v>
      </c>
      <c r="J47" s="167">
        <v>0</v>
      </c>
      <c r="K47" s="168">
        <v>0.83333333333333337</v>
      </c>
      <c r="L47" s="114">
        <f>ROUND(((F47*$H$6)+(G47*$H$7)+(H47*$H$8))*J47,-2)</f>
        <v>0</v>
      </c>
      <c r="M47" s="115">
        <f>ROUND(((F47*$I$6)+(G47*$I$7)+(H47*$I$8))*K47,-2)</f>
        <v>18500</v>
      </c>
      <c r="N47" s="141">
        <f>SUM(L47:M47)</f>
        <v>18500</v>
      </c>
      <c r="O47" s="171">
        <f>ROUND((F47*$H$6)+(G47*$H$7)+(H47*$H$8),-2)</f>
        <v>21500</v>
      </c>
      <c r="P47" s="172">
        <f>ROUND((F47*$I$6)+(G47*$I$7)+(H47*$I$8),-2)</f>
        <v>22200</v>
      </c>
      <c r="Q47" s="114">
        <v>0</v>
      </c>
      <c r="R47" s="115">
        <v>0</v>
      </c>
      <c r="S47" s="141">
        <f>SUM(Q47:R47)</f>
        <v>0</v>
      </c>
      <c r="T47" s="114">
        <f t="shared" si="15"/>
        <v>0</v>
      </c>
      <c r="U47" s="115">
        <f t="shared" si="15"/>
        <v>-18500</v>
      </c>
      <c r="V47" s="141">
        <f>SUM(T47:U47)</f>
        <v>-18500</v>
      </c>
    </row>
    <row r="48" spans="1:22" s="75" customFormat="1">
      <c r="A48" s="177" t="s">
        <v>177</v>
      </c>
      <c r="B48" s="178"/>
      <c r="C48" s="223"/>
      <c r="D48" s="223"/>
      <c r="E48" s="223"/>
      <c r="F48" s="181">
        <f>SUM(F42:F42)</f>
        <v>9800</v>
      </c>
      <c r="G48" s="182">
        <f>SUM(G42:G42)</f>
        <v>0</v>
      </c>
      <c r="H48" s="183">
        <f>SUM(H42:H42)</f>
        <v>0</v>
      </c>
      <c r="I48" s="224"/>
      <c r="J48" s="225"/>
      <c r="K48" s="226"/>
      <c r="L48" s="227">
        <f>SUM(L42:L42)</f>
        <v>35100</v>
      </c>
      <c r="M48" s="188">
        <f>SUM(M42:M42)</f>
        <v>72400</v>
      </c>
      <c r="N48" s="188">
        <f>SUM(N42:N42)</f>
        <v>107500</v>
      </c>
      <c r="O48" s="228">
        <f>SUM(O45:O47)</f>
        <v>51500</v>
      </c>
      <c r="P48" s="228">
        <f>SUM(P45:P47)</f>
        <v>54600</v>
      </c>
      <c r="Q48" s="227">
        <f t="shared" ref="Q48:V48" si="16">SUM(Q42:Q42)</f>
        <v>35100</v>
      </c>
      <c r="R48" s="188">
        <f t="shared" si="16"/>
        <v>72400</v>
      </c>
      <c r="S48" s="188">
        <f t="shared" si="16"/>
        <v>107500</v>
      </c>
      <c r="T48" s="227">
        <f t="shared" si="16"/>
        <v>0</v>
      </c>
      <c r="U48" s="188">
        <f t="shared" si="16"/>
        <v>0</v>
      </c>
      <c r="V48" s="188">
        <f t="shared" si="16"/>
        <v>0</v>
      </c>
    </row>
  </sheetData>
  <mergeCells count="6">
    <mergeCell ref="T39:V39"/>
    <mergeCell ref="I10:I11"/>
    <mergeCell ref="I39:I40"/>
    <mergeCell ref="J39:K39"/>
    <mergeCell ref="L39:N39"/>
    <mergeCell ref="Q39:S39"/>
  </mergeCells>
  <printOptions horizontalCentered="1"/>
  <pageMargins left="0.2" right="0.2" top="0.5" bottom="0.25" header="0.3" footer="0.3"/>
  <pageSetup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2"/>
  <cols>
    <col min="1" max="1" width="11.42578125" style="58" customWidth="1"/>
    <col min="2" max="2" width="26" style="58" bestFit="1" customWidth="1"/>
    <col min="3" max="3" width="9.85546875" style="58" customWidth="1"/>
    <col min="4" max="4" width="19.42578125" style="58" bestFit="1" customWidth="1"/>
    <col min="5" max="5" width="10.85546875" style="58" bestFit="1" customWidth="1"/>
    <col min="6" max="6" width="11" style="58" bestFit="1" customWidth="1"/>
    <col min="7" max="7" width="10.28515625" style="58" customWidth="1"/>
    <col min="8" max="9" width="8.28515625" style="58" customWidth="1"/>
    <col min="10" max="11" width="10.42578125" style="58" bestFit="1" customWidth="1"/>
    <col min="12" max="12" width="10.85546875" style="58" bestFit="1" customWidth="1"/>
    <col min="13" max="14" width="8.28515625" style="58" customWidth="1"/>
    <col min="15" max="16" width="10.42578125" style="58" bestFit="1" customWidth="1"/>
    <col min="17" max="17" width="21.85546875" style="58" customWidth="1"/>
    <col min="18" max="18" width="6.28515625" style="58" customWidth="1"/>
    <col min="19" max="24" width="11.85546875" style="265" customWidth="1"/>
    <col min="25" max="249" width="8.85546875" style="58"/>
    <col min="250" max="250" width="19.28515625" style="58" customWidth="1"/>
    <col min="251" max="251" width="9.140625" style="58" bestFit="1" customWidth="1"/>
    <col min="252" max="252" width="19.5703125" style="58" customWidth="1"/>
    <col min="253" max="253" width="11.28515625" style="58" customWidth="1"/>
    <col min="254" max="254" width="8.7109375" style="58" bestFit="1" customWidth="1"/>
    <col min="255" max="255" width="10.85546875" style="58" bestFit="1" customWidth="1"/>
    <col min="256" max="257" width="8.28515625" style="58" customWidth="1"/>
    <col min="258" max="258" width="10.42578125" style="58" bestFit="1" customWidth="1"/>
    <col min="259" max="259" width="11.28515625" style="58" customWidth="1"/>
    <col min="260" max="260" width="13.28515625" style="58" customWidth="1"/>
    <col min="261" max="261" width="10.85546875" style="58" bestFit="1" customWidth="1"/>
    <col min="262" max="263" width="8.28515625" style="58" customWidth="1"/>
    <col min="264" max="264" width="10.42578125" style="58" bestFit="1" customWidth="1"/>
    <col min="265" max="265" width="11.42578125" style="58" customWidth="1"/>
    <col min="266" max="266" width="13.42578125" style="58" customWidth="1"/>
    <col min="267" max="267" width="10.85546875" style="58" customWidth="1"/>
    <col min="268" max="268" width="12.140625" style="58" customWidth="1"/>
    <col min="269" max="505" width="8.85546875" style="58"/>
    <col min="506" max="506" width="19.28515625" style="58" customWidth="1"/>
    <col min="507" max="507" width="9.140625" style="58" bestFit="1" customWidth="1"/>
    <col min="508" max="508" width="19.5703125" style="58" customWidth="1"/>
    <col min="509" max="509" width="11.28515625" style="58" customWidth="1"/>
    <col min="510" max="510" width="8.7109375" style="58" bestFit="1" customWidth="1"/>
    <col min="511" max="511" width="10.85546875" style="58" bestFit="1" customWidth="1"/>
    <col min="512" max="513" width="8.28515625" style="58" customWidth="1"/>
    <col min="514" max="514" width="10.42578125" style="58" bestFit="1" customWidth="1"/>
    <col min="515" max="515" width="11.28515625" style="58" customWidth="1"/>
    <col min="516" max="516" width="13.28515625" style="58" customWidth="1"/>
    <col min="517" max="517" width="10.85546875" style="58" bestFit="1" customWidth="1"/>
    <col min="518" max="519" width="8.28515625" style="58" customWidth="1"/>
    <col min="520" max="520" width="10.42578125" style="58" bestFit="1" customWidth="1"/>
    <col min="521" max="521" width="11.42578125" style="58" customWidth="1"/>
    <col min="522" max="522" width="13.42578125" style="58" customWidth="1"/>
    <col min="523" max="523" width="10.85546875" style="58" customWidth="1"/>
    <col min="524" max="524" width="12.140625" style="58" customWidth="1"/>
    <col min="525" max="761" width="8.85546875" style="58"/>
    <col min="762" max="762" width="19.28515625" style="58" customWidth="1"/>
    <col min="763" max="763" width="9.140625" style="58" bestFit="1" customWidth="1"/>
    <col min="764" max="764" width="19.5703125" style="58" customWidth="1"/>
    <col min="765" max="765" width="11.28515625" style="58" customWidth="1"/>
    <col min="766" max="766" width="8.7109375" style="58" bestFit="1" customWidth="1"/>
    <col min="767" max="767" width="10.85546875" style="58" bestFit="1" customWidth="1"/>
    <col min="768" max="769" width="8.28515625" style="58" customWidth="1"/>
    <col min="770" max="770" width="10.42578125" style="58" bestFit="1" customWidth="1"/>
    <col min="771" max="771" width="11.28515625" style="58" customWidth="1"/>
    <col min="772" max="772" width="13.28515625" style="58" customWidth="1"/>
    <col min="773" max="773" width="10.85546875" style="58" bestFit="1" customWidth="1"/>
    <col min="774" max="775" width="8.28515625" style="58" customWidth="1"/>
    <col min="776" max="776" width="10.42578125" style="58" bestFit="1" customWidth="1"/>
    <col min="777" max="777" width="11.42578125" style="58" customWidth="1"/>
    <col min="778" max="778" width="13.42578125" style="58" customWidth="1"/>
    <col min="779" max="779" width="10.85546875" style="58" customWidth="1"/>
    <col min="780" max="780" width="12.140625" style="58" customWidth="1"/>
    <col min="781" max="1017" width="8.85546875" style="58"/>
    <col min="1018" max="1018" width="19.28515625" style="58" customWidth="1"/>
    <col min="1019" max="1019" width="9.140625" style="58" bestFit="1" customWidth="1"/>
    <col min="1020" max="1020" width="19.5703125" style="58" customWidth="1"/>
    <col min="1021" max="1021" width="11.28515625" style="58" customWidth="1"/>
    <col min="1022" max="1022" width="8.7109375" style="58" bestFit="1" customWidth="1"/>
    <col min="1023" max="1023" width="10.85546875" style="58" bestFit="1" customWidth="1"/>
    <col min="1024" max="1025" width="8.28515625" style="58" customWidth="1"/>
    <col min="1026" max="1026" width="10.42578125" style="58" bestFit="1" customWidth="1"/>
    <col min="1027" max="1027" width="11.28515625" style="58" customWidth="1"/>
    <col min="1028" max="1028" width="13.28515625" style="58" customWidth="1"/>
    <col min="1029" max="1029" width="10.85546875" style="58" bestFit="1" customWidth="1"/>
    <col min="1030" max="1031" width="8.28515625" style="58" customWidth="1"/>
    <col min="1032" max="1032" width="10.42578125" style="58" bestFit="1" customWidth="1"/>
    <col min="1033" max="1033" width="11.42578125" style="58" customWidth="1"/>
    <col min="1034" max="1034" width="13.42578125" style="58" customWidth="1"/>
    <col min="1035" max="1035" width="10.85546875" style="58" customWidth="1"/>
    <col min="1036" max="1036" width="12.140625" style="58" customWidth="1"/>
    <col min="1037" max="1273" width="8.85546875" style="58"/>
    <col min="1274" max="1274" width="19.28515625" style="58" customWidth="1"/>
    <col min="1275" max="1275" width="9.140625" style="58" bestFit="1" customWidth="1"/>
    <col min="1276" max="1276" width="19.5703125" style="58" customWidth="1"/>
    <col min="1277" max="1277" width="11.28515625" style="58" customWidth="1"/>
    <col min="1278" max="1278" width="8.7109375" style="58" bestFit="1" customWidth="1"/>
    <col min="1279" max="1279" width="10.85546875" style="58" bestFit="1" customWidth="1"/>
    <col min="1280" max="1281" width="8.28515625" style="58" customWidth="1"/>
    <col min="1282" max="1282" width="10.42578125" style="58" bestFit="1" customWidth="1"/>
    <col min="1283" max="1283" width="11.28515625" style="58" customWidth="1"/>
    <col min="1284" max="1284" width="13.28515625" style="58" customWidth="1"/>
    <col min="1285" max="1285" width="10.85546875" style="58" bestFit="1" customWidth="1"/>
    <col min="1286" max="1287" width="8.28515625" style="58" customWidth="1"/>
    <col min="1288" max="1288" width="10.42578125" style="58" bestFit="1" customWidth="1"/>
    <col min="1289" max="1289" width="11.42578125" style="58" customWidth="1"/>
    <col min="1290" max="1290" width="13.42578125" style="58" customWidth="1"/>
    <col min="1291" max="1291" width="10.85546875" style="58" customWidth="1"/>
    <col min="1292" max="1292" width="12.140625" style="58" customWidth="1"/>
    <col min="1293" max="1529" width="8.85546875" style="58"/>
    <col min="1530" max="1530" width="19.28515625" style="58" customWidth="1"/>
    <col min="1531" max="1531" width="9.140625" style="58" bestFit="1" customWidth="1"/>
    <col min="1532" max="1532" width="19.5703125" style="58" customWidth="1"/>
    <col min="1533" max="1533" width="11.28515625" style="58" customWidth="1"/>
    <col min="1534" max="1534" width="8.7109375" style="58" bestFit="1" customWidth="1"/>
    <col min="1535" max="1535" width="10.85546875" style="58" bestFit="1" customWidth="1"/>
    <col min="1536" max="1537" width="8.28515625" style="58" customWidth="1"/>
    <col min="1538" max="1538" width="10.42578125" style="58" bestFit="1" customWidth="1"/>
    <col min="1539" max="1539" width="11.28515625" style="58" customWidth="1"/>
    <col min="1540" max="1540" width="13.28515625" style="58" customWidth="1"/>
    <col min="1541" max="1541" width="10.85546875" style="58" bestFit="1" customWidth="1"/>
    <col min="1542" max="1543" width="8.28515625" style="58" customWidth="1"/>
    <col min="1544" max="1544" width="10.42578125" style="58" bestFit="1" customWidth="1"/>
    <col min="1545" max="1545" width="11.42578125" style="58" customWidth="1"/>
    <col min="1546" max="1546" width="13.42578125" style="58" customWidth="1"/>
    <col min="1547" max="1547" width="10.85546875" style="58" customWidth="1"/>
    <col min="1548" max="1548" width="12.140625" style="58" customWidth="1"/>
    <col min="1549" max="1785" width="8.85546875" style="58"/>
    <col min="1786" max="1786" width="19.28515625" style="58" customWidth="1"/>
    <col min="1787" max="1787" width="9.140625" style="58" bestFit="1" customWidth="1"/>
    <col min="1788" max="1788" width="19.5703125" style="58" customWidth="1"/>
    <col min="1789" max="1789" width="11.28515625" style="58" customWidth="1"/>
    <col min="1790" max="1790" width="8.7109375" style="58" bestFit="1" customWidth="1"/>
    <col min="1791" max="1791" width="10.85546875" style="58" bestFit="1" customWidth="1"/>
    <col min="1792" max="1793" width="8.28515625" style="58" customWidth="1"/>
    <col min="1794" max="1794" width="10.42578125" style="58" bestFit="1" customWidth="1"/>
    <col min="1795" max="1795" width="11.28515625" style="58" customWidth="1"/>
    <col min="1796" max="1796" width="13.28515625" style="58" customWidth="1"/>
    <col min="1797" max="1797" width="10.85546875" style="58" bestFit="1" customWidth="1"/>
    <col min="1798" max="1799" width="8.28515625" style="58" customWidth="1"/>
    <col min="1800" max="1800" width="10.42578125" style="58" bestFit="1" customWidth="1"/>
    <col min="1801" max="1801" width="11.42578125" style="58" customWidth="1"/>
    <col min="1802" max="1802" width="13.42578125" style="58" customWidth="1"/>
    <col min="1803" max="1803" width="10.85546875" style="58" customWidth="1"/>
    <col min="1804" max="1804" width="12.140625" style="58" customWidth="1"/>
    <col min="1805" max="2041" width="8.85546875" style="58"/>
    <col min="2042" max="2042" width="19.28515625" style="58" customWidth="1"/>
    <col min="2043" max="2043" width="9.140625" style="58" bestFit="1" customWidth="1"/>
    <col min="2044" max="2044" width="19.5703125" style="58" customWidth="1"/>
    <col min="2045" max="2045" width="11.28515625" style="58" customWidth="1"/>
    <col min="2046" max="2046" width="8.7109375" style="58" bestFit="1" customWidth="1"/>
    <col min="2047" max="2047" width="10.85546875" style="58" bestFit="1" customWidth="1"/>
    <col min="2048" max="2049" width="8.28515625" style="58" customWidth="1"/>
    <col min="2050" max="2050" width="10.42578125" style="58" bestFit="1" customWidth="1"/>
    <col min="2051" max="2051" width="11.28515625" style="58" customWidth="1"/>
    <col min="2052" max="2052" width="13.28515625" style="58" customWidth="1"/>
    <col min="2053" max="2053" width="10.85546875" style="58" bestFit="1" customWidth="1"/>
    <col min="2054" max="2055" width="8.28515625" style="58" customWidth="1"/>
    <col min="2056" max="2056" width="10.42578125" style="58" bestFit="1" customWidth="1"/>
    <col min="2057" max="2057" width="11.42578125" style="58" customWidth="1"/>
    <col min="2058" max="2058" width="13.42578125" style="58" customWidth="1"/>
    <col min="2059" max="2059" width="10.85546875" style="58" customWidth="1"/>
    <col min="2060" max="2060" width="12.140625" style="58" customWidth="1"/>
    <col min="2061" max="2297" width="8.85546875" style="58"/>
    <col min="2298" max="2298" width="19.28515625" style="58" customWidth="1"/>
    <col min="2299" max="2299" width="9.140625" style="58" bestFit="1" customWidth="1"/>
    <col min="2300" max="2300" width="19.5703125" style="58" customWidth="1"/>
    <col min="2301" max="2301" width="11.28515625" style="58" customWidth="1"/>
    <col min="2302" max="2302" width="8.7109375" style="58" bestFit="1" customWidth="1"/>
    <col min="2303" max="2303" width="10.85546875" style="58" bestFit="1" customWidth="1"/>
    <col min="2304" max="2305" width="8.28515625" style="58" customWidth="1"/>
    <col min="2306" max="2306" width="10.42578125" style="58" bestFit="1" customWidth="1"/>
    <col min="2307" max="2307" width="11.28515625" style="58" customWidth="1"/>
    <col min="2308" max="2308" width="13.28515625" style="58" customWidth="1"/>
    <col min="2309" max="2309" width="10.85546875" style="58" bestFit="1" customWidth="1"/>
    <col min="2310" max="2311" width="8.28515625" style="58" customWidth="1"/>
    <col min="2312" max="2312" width="10.42578125" style="58" bestFit="1" customWidth="1"/>
    <col min="2313" max="2313" width="11.42578125" style="58" customWidth="1"/>
    <col min="2314" max="2314" width="13.42578125" style="58" customWidth="1"/>
    <col min="2315" max="2315" width="10.85546875" style="58" customWidth="1"/>
    <col min="2316" max="2316" width="12.140625" style="58" customWidth="1"/>
    <col min="2317" max="2553" width="8.85546875" style="58"/>
    <col min="2554" max="2554" width="19.28515625" style="58" customWidth="1"/>
    <col min="2555" max="2555" width="9.140625" style="58" bestFit="1" customWidth="1"/>
    <col min="2556" max="2556" width="19.5703125" style="58" customWidth="1"/>
    <col min="2557" max="2557" width="11.28515625" style="58" customWidth="1"/>
    <col min="2558" max="2558" width="8.7109375" style="58" bestFit="1" customWidth="1"/>
    <col min="2559" max="2559" width="10.85546875" style="58" bestFit="1" customWidth="1"/>
    <col min="2560" max="2561" width="8.28515625" style="58" customWidth="1"/>
    <col min="2562" max="2562" width="10.42578125" style="58" bestFit="1" customWidth="1"/>
    <col min="2563" max="2563" width="11.28515625" style="58" customWidth="1"/>
    <col min="2564" max="2564" width="13.28515625" style="58" customWidth="1"/>
    <col min="2565" max="2565" width="10.85546875" style="58" bestFit="1" customWidth="1"/>
    <col min="2566" max="2567" width="8.28515625" style="58" customWidth="1"/>
    <col min="2568" max="2568" width="10.42578125" style="58" bestFit="1" customWidth="1"/>
    <col min="2569" max="2569" width="11.42578125" style="58" customWidth="1"/>
    <col min="2570" max="2570" width="13.42578125" style="58" customWidth="1"/>
    <col min="2571" max="2571" width="10.85546875" style="58" customWidth="1"/>
    <col min="2572" max="2572" width="12.140625" style="58" customWidth="1"/>
    <col min="2573" max="2809" width="8.85546875" style="58"/>
    <col min="2810" max="2810" width="19.28515625" style="58" customWidth="1"/>
    <col min="2811" max="2811" width="9.140625" style="58" bestFit="1" customWidth="1"/>
    <col min="2812" max="2812" width="19.5703125" style="58" customWidth="1"/>
    <col min="2813" max="2813" width="11.28515625" style="58" customWidth="1"/>
    <col min="2814" max="2814" width="8.7109375" style="58" bestFit="1" customWidth="1"/>
    <col min="2815" max="2815" width="10.85546875" style="58" bestFit="1" customWidth="1"/>
    <col min="2816" max="2817" width="8.28515625" style="58" customWidth="1"/>
    <col min="2818" max="2818" width="10.42578125" style="58" bestFit="1" customWidth="1"/>
    <col min="2819" max="2819" width="11.28515625" style="58" customWidth="1"/>
    <col min="2820" max="2820" width="13.28515625" style="58" customWidth="1"/>
    <col min="2821" max="2821" width="10.85546875" style="58" bestFit="1" customWidth="1"/>
    <col min="2822" max="2823" width="8.28515625" style="58" customWidth="1"/>
    <col min="2824" max="2824" width="10.42578125" style="58" bestFit="1" customWidth="1"/>
    <col min="2825" max="2825" width="11.42578125" style="58" customWidth="1"/>
    <col min="2826" max="2826" width="13.42578125" style="58" customWidth="1"/>
    <col min="2827" max="2827" width="10.85546875" style="58" customWidth="1"/>
    <col min="2828" max="2828" width="12.140625" style="58" customWidth="1"/>
    <col min="2829" max="3065" width="8.85546875" style="58"/>
    <col min="3066" max="3066" width="19.28515625" style="58" customWidth="1"/>
    <col min="3067" max="3067" width="9.140625" style="58" bestFit="1" customWidth="1"/>
    <col min="3068" max="3068" width="19.5703125" style="58" customWidth="1"/>
    <col min="3069" max="3069" width="11.28515625" style="58" customWidth="1"/>
    <col min="3070" max="3070" width="8.7109375" style="58" bestFit="1" customWidth="1"/>
    <col min="3071" max="3071" width="10.85546875" style="58" bestFit="1" customWidth="1"/>
    <col min="3072" max="3073" width="8.28515625" style="58" customWidth="1"/>
    <col min="3074" max="3074" width="10.42578125" style="58" bestFit="1" customWidth="1"/>
    <col min="3075" max="3075" width="11.28515625" style="58" customWidth="1"/>
    <col min="3076" max="3076" width="13.28515625" style="58" customWidth="1"/>
    <col min="3077" max="3077" width="10.85546875" style="58" bestFit="1" customWidth="1"/>
    <col min="3078" max="3079" width="8.28515625" style="58" customWidth="1"/>
    <col min="3080" max="3080" width="10.42578125" style="58" bestFit="1" customWidth="1"/>
    <col min="3081" max="3081" width="11.42578125" style="58" customWidth="1"/>
    <col min="3082" max="3082" width="13.42578125" style="58" customWidth="1"/>
    <col min="3083" max="3083" width="10.85546875" style="58" customWidth="1"/>
    <col min="3084" max="3084" width="12.140625" style="58" customWidth="1"/>
    <col min="3085" max="3321" width="8.85546875" style="58"/>
    <col min="3322" max="3322" width="19.28515625" style="58" customWidth="1"/>
    <col min="3323" max="3323" width="9.140625" style="58" bestFit="1" customWidth="1"/>
    <col min="3324" max="3324" width="19.5703125" style="58" customWidth="1"/>
    <col min="3325" max="3325" width="11.28515625" style="58" customWidth="1"/>
    <col min="3326" max="3326" width="8.7109375" style="58" bestFit="1" customWidth="1"/>
    <col min="3327" max="3327" width="10.85546875" style="58" bestFit="1" customWidth="1"/>
    <col min="3328" max="3329" width="8.28515625" style="58" customWidth="1"/>
    <col min="3330" max="3330" width="10.42578125" style="58" bestFit="1" customWidth="1"/>
    <col min="3331" max="3331" width="11.28515625" style="58" customWidth="1"/>
    <col min="3332" max="3332" width="13.28515625" style="58" customWidth="1"/>
    <col min="3333" max="3333" width="10.85546875" style="58" bestFit="1" customWidth="1"/>
    <col min="3334" max="3335" width="8.28515625" style="58" customWidth="1"/>
    <col min="3336" max="3336" width="10.42578125" style="58" bestFit="1" customWidth="1"/>
    <col min="3337" max="3337" width="11.42578125" style="58" customWidth="1"/>
    <col min="3338" max="3338" width="13.42578125" style="58" customWidth="1"/>
    <col min="3339" max="3339" width="10.85546875" style="58" customWidth="1"/>
    <col min="3340" max="3340" width="12.140625" style="58" customWidth="1"/>
    <col min="3341" max="3577" width="8.85546875" style="58"/>
    <col min="3578" max="3578" width="19.28515625" style="58" customWidth="1"/>
    <col min="3579" max="3579" width="9.140625" style="58" bestFit="1" customWidth="1"/>
    <col min="3580" max="3580" width="19.5703125" style="58" customWidth="1"/>
    <col min="3581" max="3581" width="11.28515625" style="58" customWidth="1"/>
    <col min="3582" max="3582" width="8.7109375" style="58" bestFit="1" customWidth="1"/>
    <col min="3583" max="3583" width="10.85546875" style="58" bestFit="1" customWidth="1"/>
    <col min="3584" max="3585" width="8.28515625" style="58" customWidth="1"/>
    <col min="3586" max="3586" width="10.42578125" style="58" bestFit="1" customWidth="1"/>
    <col min="3587" max="3587" width="11.28515625" style="58" customWidth="1"/>
    <col min="3588" max="3588" width="13.28515625" style="58" customWidth="1"/>
    <col min="3589" max="3589" width="10.85546875" style="58" bestFit="1" customWidth="1"/>
    <col min="3590" max="3591" width="8.28515625" style="58" customWidth="1"/>
    <col min="3592" max="3592" width="10.42578125" style="58" bestFit="1" customWidth="1"/>
    <col min="3593" max="3593" width="11.42578125" style="58" customWidth="1"/>
    <col min="3594" max="3594" width="13.42578125" style="58" customWidth="1"/>
    <col min="3595" max="3595" width="10.85546875" style="58" customWidth="1"/>
    <col min="3596" max="3596" width="12.140625" style="58" customWidth="1"/>
    <col min="3597" max="3833" width="8.85546875" style="58"/>
    <col min="3834" max="3834" width="19.28515625" style="58" customWidth="1"/>
    <col min="3835" max="3835" width="9.140625" style="58" bestFit="1" customWidth="1"/>
    <col min="3836" max="3836" width="19.5703125" style="58" customWidth="1"/>
    <col min="3837" max="3837" width="11.28515625" style="58" customWidth="1"/>
    <col min="3838" max="3838" width="8.7109375" style="58" bestFit="1" customWidth="1"/>
    <col min="3839" max="3839" width="10.85546875" style="58" bestFit="1" customWidth="1"/>
    <col min="3840" max="3841" width="8.28515625" style="58" customWidth="1"/>
    <col min="3842" max="3842" width="10.42578125" style="58" bestFit="1" customWidth="1"/>
    <col min="3843" max="3843" width="11.28515625" style="58" customWidth="1"/>
    <col min="3844" max="3844" width="13.28515625" style="58" customWidth="1"/>
    <col min="3845" max="3845" width="10.85546875" style="58" bestFit="1" customWidth="1"/>
    <col min="3846" max="3847" width="8.28515625" style="58" customWidth="1"/>
    <col min="3848" max="3848" width="10.42578125" style="58" bestFit="1" customWidth="1"/>
    <col min="3849" max="3849" width="11.42578125" style="58" customWidth="1"/>
    <col min="3850" max="3850" width="13.42578125" style="58" customWidth="1"/>
    <col min="3851" max="3851" width="10.85546875" style="58" customWidth="1"/>
    <col min="3852" max="3852" width="12.140625" style="58" customWidth="1"/>
    <col min="3853" max="4089" width="8.85546875" style="58"/>
    <col min="4090" max="4090" width="19.28515625" style="58" customWidth="1"/>
    <col min="4091" max="4091" width="9.140625" style="58" bestFit="1" customWidth="1"/>
    <col min="4092" max="4092" width="19.5703125" style="58" customWidth="1"/>
    <col min="4093" max="4093" width="11.28515625" style="58" customWidth="1"/>
    <col min="4094" max="4094" width="8.7109375" style="58" bestFit="1" customWidth="1"/>
    <col min="4095" max="4095" width="10.85546875" style="58" bestFit="1" customWidth="1"/>
    <col min="4096" max="4097" width="8.28515625" style="58" customWidth="1"/>
    <col min="4098" max="4098" width="10.42578125" style="58" bestFit="1" customWidth="1"/>
    <col min="4099" max="4099" width="11.28515625" style="58" customWidth="1"/>
    <col min="4100" max="4100" width="13.28515625" style="58" customWidth="1"/>
    <col min="4101" max="4101" width="10.85546875" style="58" bestFit="1" customWidth="1"/>
    <col min="4102" max="4103" width="8.28515625" style="58" customWidth="1"/>
    <col min="4104" max="4104" width="10.42578125" style="58" bestFit="1" customWidth="1"/>
    <col min="4105" max="4105" width="11.42578125" style="58" customWidth="1"/>
    <col min="4106" max="4106" width="13.42578125" style="58" customWidth="1"/>
    <col min="4107" max="4107" width="10.85546875" style="58" customWidth="1"/>
    <col min="4108" max="4108" width="12.140625" style="58" customWidth="1"/>
    <col min="4109" max="4345" width="8.85546875" style="58"/>
    <col min="4346" max="4346" width="19.28515625" style="58" customWidth="1"/>
    <col min="4347" max="4347" width="9.140625" style="58" bestFit="1" customWidth="1"/>
    <col min="4348" max="4348" width="19.5703125" style="58" customWidth="1"/>
    <col min="4349" max="4349" width="11.28515625" style="58" customWidth="1"/>
    <col min="4350" max="4350" width="8.7109375" style="58" bestFit="1" customWidth="1"/>
    <col min="4351" max="4351" width="10.85546875" style="58" bestFit="1" customWidth="1"/>
    <col min="4352" max="4353" width="8.28515625" style="58" customWidth="1"/>
    <col min="4354" max="4354" width="10.42578125" style="58" bestFit="1" customWidth="1"/>
    <col min="4355" max="4355" width="11.28515625" style="58" customWidth="1"/>
    <col min="4356" max="4356" width="13.28515625" style="58" customWidth="1"/>
    <col min="4357" max="4357" width="10.85546875" style="58" bestFit="1" customWidth="1"/>
    <col min="4358" max="4359" width="8.28515625" style="58" customWidth="1"/>
    <col min="4360" max="4360" width="10.42578125" style="58" bestFit="1" customWidth="1"/>
    <col min="4361" max="4361" width="11.42578125" style="58" customWidth="1"/>
    <col min="4362" max="4362" width="13.42578125" style="58" customWidth="1"/>
    <col min="4363" max="4363" width="10.85546875" style="58" customWidth="1"/>
    <col min="4364" max="4364" width="12.140625" style="58" customWidth="1"/>
    <col min="4365" max="4601" width="8.85546875" style="58"/>
    <col min="4602" max="4602" width="19.28515625" style="58" customWidth="1"/>
    <col min="4603" max="4603" width="9.140625" style="58" bestFit="1" customWidth="1"/>
    <col min="4604" max="4604" width="19.5703125" style="58" customWidth="1"/>
    <col min="4605" max="4605" width="11.28515625" style="58" customWidth="1"/>
    <col min="4606" max="4606" width="8.7109375" style="58" bestFit="1" customWidth="1"/>
    <col min="4607" max="4607" width="10.85546875" style="58" bestFit="1" customWidth="1"/>
    <col min="4608" max="4609" width="8.28515625" style="58" customWidth="1"/>
    <col min="4610" max="4610" width="10.42578125" style="58" bestFit="1" customWidth="1"/>
    <col min="4611" max="4611" width="11.28515625" style="58" customWidth="1"/>
    <col min="4612" max="4612" width="13.28515625" style="58" customWidth="1"/>
    <col min="4613" max="4613" width="10.85546875" style="58" bestFit="1" customWidth="1"/>
    <col min="4614" max="4615" width="8.28515625" style="58" customWidth="1"/>
    <col min="4616" max="4616" width="10.42578125" style="58" bestFit="1" customWidth="1"/>
    <col min="4617" max="4617" width="11.42578125" style="58" customWidth="1"/>
    <col min="4618" max="4618" width="13.42578125" style="58" customWidth="1"/>
    <col min="4619" max="4619" width="10.85546875" style="58" customWidth="1"/>
    <col min="4620" max="4620" width="12.140625" style="58" customWidth="1"/>
    <col min="4621" max="4857" width="8.85546875" style="58"/>
    <col min="4858" max="4858" width="19.28515625" style="58" customWidth="1"/>
    <col min="4859" max="4859" width="9.140625" style="58" bestFit="1" customWidth="1"/>
    <col min="4860" max="4860" width="19.5703125" style="58" customWidth="1"/>
    <col min="4861" max="4861" width="11.28515625" style="58" customWidth="1"/>
    <col min="4862" max="4862" width="8.7109375" style="58" bestFit="1" customWidth="1"/>
    <col min="4863" max="4863" width="10.85546875" style="58" bestFit="1" customWidth="1"/>
    <col min="4864" max="4865" width="8.28515625" style="58" customWidth="1"/>
    <col min="4866" max="4866" width="10.42578125" style="58" bestFit="1" customWidth="1"/>
    <col min="4867" max="4867" width="11.28515625" style="58" customWidth="1"/>
    <col min="4868" max="4868" width="13.28515625" style="58" customWidth="1"/>
    <col min="4869" max="4869" width="10.85546875" style="58" bestFit="1" customWidth="1"/>
    <col min="4870" max="4871" width="8.28515625" style="58" customWidth="1"/>
    <col min="4872" max="4872" width="10.42578125" style="58" bestFit="1" customWidth="1"/>
    <col min="4873" max="4873" width="11.42578125" style="58" customWidth="1"/>
    <col min="4874" max="4874" width="13.42578125" style="58" customWidth="1"/>
    <col min="4875" max="4875" width="10.85546875" style="58" customWidth="1"/>
    <col min="4876" max="4876" width="12.140625" style="58" customWidth="1"/>
    <col min="4877" max="5113" width="8.85546875" style="58"/>
    <col min="5114" max="5114" width="19.28515625" style="58" customWidth="1"/>
    <col min="5115" max="5115" width="9.140625" style="58" bestFit="1" customWidth="1"/>
    <col min="5116" max="5116" width="19.5703125" style="58" customWidth="1"/>
    <col min="5117" max="5117" width="11.28515625" style="58" customWidth="1"/>
    <col min="5118" max="5118" width="8.7109375" style="58" bestFit="1" customWidth="1"/>
    <col min="5119" max="5119" width="10.85546875" style="58" bestFit="1" customWidth="1"/>
    <col min="5120" max="5121" width="8.28515625" style="58" customWidth="1"/>
    <col min="5122" max="5122" width="10.42578125" style="58" bestFit="1" customWidth="1"/>
    <col min="5123" max="5123" width="11.28515625" style="58" customWidth="1"/>
    <col min="5124" max="5124" width="13.28515625" style="58" customWidth="1"/>
    <col min="5125" max="5125" width="10.85546875" style="58" bestFit="1" customWidth="1"/>
    <col min="5126" max="5127" width="8.28515625" style="58" customWidth="1"/>
    <col min="5128" max="5128" width="10.42578125" style="58" bestFit="1" customWidth="1"/>
    <col min="5129" max="5129" width="11.42578125" style="58" customWidth="1"/>
    <col min="5130" max="5130" width="13.42578125" style="58" customWidth="1"/>
    <col min="5131" max="5131" width="10.85546875" style="58" customWidth="1"/>
    <col min="5132" max="5132" width="12.140625" style="58" customWidth="1"/>
    <col min="5133" max="5369" width="8.85546875" style="58"/>
    <col min="5370" max="5370" width="19.28515625" style="58" customWidth="1"/>
    <col min="5371" max="5371" width="9.140625" style="58" bestFit="1" customWidth="1"/>
    <col min="5372" max="5372" width="19.5703125" style="58" customWidth="1"/>
    <col min="5373" max="5373" width="11.28515625" style="58" customWidth="1"/>
    <col min="5374" max="5374" width="8.7109375" style="58" bestFit="1" customWidth="1"/>
    <col min="5375" max="5375" width="10.85546875" style="58" bestFit="1" customWidth="1"/>
    <col min="5376" max="5377" width="8.28515625" style="58" customWidth="1"/>
    <col min="5378" max="5378" width="10.42578125" style="58" bestFit="1" customWidth="1"/>
    <col min="5379" max="5379" width="11.28515625" style="58" customWidth="1"/>
    <col min="5380" max="5380" width="13.28515625" style="58" customWidth="1"/>
    <col min="5381" max="5381" width="10.85546875" style="58" bestFit="1" customWidth="1"/>
    <col min="5382" max="5383" width="8.28515625" style="58" customWidth="1"/>
    <col min="5384" max="5384" width="10.42578125" style="58" bestFit="1" customWidth="1"/>
    <col min="5385" max="5385" width="11.42578125" style="58" customWidth="1"/>
    <col min="5386" max="5386" width="13.42578125" style="58" customWidth="1"/>
    <col min="5387" max="5387" width="10.85546875" style="58" customWidth="1"/>
    <col min="5388" max="5388" width="12.140625" style="58" customWidth="1"/>
    <col min="5389" max="5625" width="8.85546875" style="58"/>
    <col min="5626" max="5626" width="19.28515625" style="58" customWidth="1"/>
    <col min="5627" max="5627" width="9.140625" style="58" bestFit="1" customWidth="1"/>
    <col min="5628" max="5628" width="19.5703125" style="58" customWidth="1"/>
    <col min="5629" max="5629" width="11.28515625" style="58" customWidth="1"/>
    <col min="5630" max="5630" width="8.7109375" style="58" bestFit="1" customWidth="1"/>
    <col min="5631" max="5631" width="10.85546875" style="58" bestFit="1" customWidth="1"/>
    <col min="5632" max="5633" width="8.28515625" style="58" customWidth="1"/>
    <col min="5634" max="5634" width="10.42578125" style="58" bestFit="1" customWidth="1"/>
    <col min="5635" max="5635" width="11.28515625" style="58" customWidth="1"/>
    <col min="5636" max="5636" width="13.28515625" style="58" customWidth="1"/>
    <col min="5637" max="5637" width="10.85546875" style="58" bestFit="1" customWidth="1"/>
    <col min="5638" max="5639" width="8.28515625" style="58" customWidth="1"/>
    <col min="5640" max="5640" width="10.42578125" style="58" bestFit="1" customWidth="1"/>
    <col min="5641" max="5641" width="11.42578125" style="58" customWidth="1"/>
    <col min="5642" max="5642" width="13.42578125" style="58" customWidth="1"/>
    <col min="5643" max="5643" width="10.85546875" style="58" customWidth="1"/>
    <col min="5644" max="5644" width="12.140625" style="58" customWidth="1"/>
    <col min="5645" max="5881" width="8.85546875" style="58"/>
    <col min="5882" max="5882" width="19.28515625" style="58" customWidth="1"/>
    <col min="5883" max="5883" width="9.140625" style="58" bestFit="1" customWidth="1"/>
    <col min="5884" max="5884" width="19.5703125" style="58" customWidth="1"/>
    <col min="5885" max="5885" width="11.28515625" style="58" customWidth="1"/>
    <col min="5886" max="5886" width="8.7109375" style="58" bestFit="1" customWidth="1"/>
    <col min="5887" max="5887" width="10.85546875" style="58" bestFit="1" customWidth="1"/>
    <col min="5888" max="5889" width="8.28515625" style="58" customWidth="1"/>
    <col min="5890" max="5890" width="10.42578125" style="58" bestFit="1" customWidth="1"/>
    <col min="5891" max="5891" width="11.28515625" style="58" customWidth="1"/>
    <col min="5892" max="5892" width="13.28515625" style="58" customWidth="1"/>
    <col min="5893" max="5893" width="10.85546875" style="58" bestFit="1" customWidth="1"/>
    <col min="5894" max="5895" width="8.28515625" style="58" customWidth="1"/>
    <col min="5896" max="5896" width="10.42578125" style="58" bestFit="1" customWidth="1"/>
    <col min="5897" max="5897" width="11.42578125" style="58" customWidth="1"/>
    <col min="5898" max="5898" width="13.42578125" style="58" customWidth="1"/>
    <col min="5899" max="5899" width="10.85546875" style="58" customWidth="1"/>
    <col min="5900" max="5900" width="12.140625" style="58" customWidth="1"/>
    <col min="5901" max="6137" width="8.85546875" style="58"/>
    <col min="6138" max="6138" width="19.28515625" style="58" customWidth="1"/>
    <col min="6139" max="6139" width="9.140625" style="58" bestFit="1" customWidth="1"/>
    <col min="6140" max="6140" width="19.5703125" style="58" customWidth="1"/>
    <col min="6141" max="6141" width="11.28515625" style="58" customWidth="1"/>
    <col min="6142" max="6142" width="8.7109375" style="58" bestFit="1" customWidth="1"/>
    <col min="6143" max="6143" width="10.85546875" style="58" bestFit="1" customWidth="1"/>
    <col min="6144" max="6145" width="8.28515625" style="58" customWidth="1"/>
    <col min="6146" max="6146" width="10.42578125" style="58" bestFit="1" customWidth="1"/>
    <col min="6147" max="6147" width="11.28515625" style="58" customWidth="1"/>
    <col min="6148" max="6148" width="13.28515625" style="58" customWidth="1"/>
    <col min="6149" max="6149" width="10.85546875" style="58" bestFit="1" customWidth="1"/>
    <col min="6150" max="6151" width="8.28515625" style="58" customWidth="1"/>
    <col min="6152" max="6152" width="10.42578125" style="58" bestFit="1" customWidth="1"/>
    <col min="6153" max="6153" width="11.42578125" style="58" customWidth="1"/>
    <col min="6154" max="6154" width="13.42578125" style="58" customWidth="1"/>
    <col min="6155" max="6155" width="10.85546875" style="58" customWidth="1"/>
    <col min="6156" max="6156" width="12.140625" style="58" customWidth="1"/>
    <col min="6157" max="6393" width="8.85546875" style="58"/>
    <col min="6394" max="6394" width="19.28515625" style="58" customWidth="1"/>
    <col min="6395" max="6395" width="9.140625" style="58" bestFit="1" customWidth="1"/>
    <col min="6396" max="6396" width="19.5703125" style="58" customWidth="1"/>
    <col min="6397" max="6397" width="11.28515625" style="58" customWidth="1"/>
    <col min="6398" max="6398" width="8.7109375" style="58" bestFit="1" customWidth="1"/>
    <col min="6399" max="6399" width="10.85546875" style="58" bestFit="1" customWidth="1"/>
    <col min="6400" max="6401" width="8.28515625" style="58" customWidth="1"/>
    <col min="6402" max="6402" width="10.42578125" style="58" bestFit="1" customWidth="1"/>
    <col min="6403" max="6403" width="11.28515625" style="58" customWidth="1"/>
    <col min="6404" max="6404" width="13.28515625" style="58" customWidth="1"/>
    <col min="6405" max="6405" width="10.85546875" style="58" bestFit="1" customWidth="1"/>
    <col min="6406" max="6407" width="8.28515625" style="58" customWidth="1"/>
    <col min="6408" max="6408" width="10.42578125" style="58" bestFit="1" customWidth="1"/>
    <col min="6409" max="6409" width="11.42578125" style="58" customWidth="1"/>
    <col min="6410" max="6410" width="13.42578125" style="58" customWidth="1"/>
    <col min="6411" max="6411" width="10.85546875" style="58" customWidth="1"/>
    <col min="6412" max="6412" width="12.140625" style="58" customWidth="1"/>
    <col min="6413" max="6649" width="8.85546875" style="58"/>
    <col min="6650" max="6650" width="19.28515625" style="58" customWidth="1"/>
    <col min="6651" max="6651" width="9.140625" style="58" bestFit="1" customWidth="1"/>
    <col min="6652" max="6652" width="19.5703125" style="58" customWidth="1"/>
    <col min="6653" max="6653" width="11.28515625" style="58" customWidth="1"/>
    <col min="6654" max="6654" width="8.7109375" style="58" bestFit="1" customWidth="1"/>
    <col min="6655" max="6655" width="10.85546875" style="58" bestFit="1" customWidth="1"/>
    <col min="6656" max="6657" width="8.28515625" style="58" customWidth="1"/>
    <col min="6658" max="6658" width="10.42578125" style="58" bestFit="1" customWidth="1"/>
    <col min="6659" max="6659" width="11.28515625" style="58" customWidth="1"/>
    <col min="6660" max="6660" width="13.28515625" style="58" customWidth="1"/>
    <col min="6661" max="6661" width="10.85546875" style="58" bestFit="1" customWidth="1"/>
    <col min="6662" max="6663" width="8.28515625" style="58" customWidth="1"/>
    <col min="6664" max="6664" width="10.42578125" style="58" bestFit="1" customWidth="1"/>
    <col min="6665" max="6665" width="11.42578125" style="58" customWidth="1"/>
    <col min="6666" max="6666" width="13.42578125" style="58" customWidth="1"/>
    <col min="6667" max="6667" width="10.85546875" style="58" customWidth="1"/>
    <col min="6668" max="6668" width="12.140625" style="58" customWidth="1"/>
    <col min="6669" max="6905" width="8.85546875" style="58"/>
    <col min="6906" max="6906" width="19.28515625" style="58" customWidth="1"/>
    <col min="6907" max="6907" width="9.140625" style="58" bestFit="1" customWidth="1"/>
    <col min="6908" max="6908" width="19.5703125" style="58" customWidth="1"/>
    <col min="6909" max="6909" width="11.28515625" style="58" customWidth="1"/>
    <col min="6910" max="6910" width="8.7109375" style="58" bestFit="1" customWidth="1"/>
    <col min="6911" max="6911" width="10.85546875" style="58" bestFit="1" customWidth="1"/>
    <col min="6912" max="6913" width="8.28515625" style="58" customWidth="1"/>
    <col min="6914" max="6914" width="10.42578125" style="58" bestFit="1" customWidth="1"/>
    <col min="6915" max="6915" width="11.28515625" style="58" customWidth="1"/>
    <col min="6916" max="6916" width="13.28515625" style="58" customWidth="1"/>
    <col min="6917" max="6917" width="10.85546875" style="58" bestFit="1" customWidth="1"/>
    <col min="6918" max="6919" width="8.28515625" style="58" customWidth="1"/>
    <col min="6920" max="6920" width="10.42578125" style="58" bestFit="1" customWidth="1"/>
    <col min="6921" max="6921" width="11.42578125" style="58" customWidth="1"/>
    <col min="6922" max="6922" width="13.42578125" style="58" customWidth="1"/>
    <col min="6923" max="6923" width="10.85546875" style="58" customWidth="1"/>
    <col min="6924" max="6924" width="12.140625" style="58" customWidth="1"/>
    <col min="6925" max="7161" width="8.85546875" style="58"/>
    <col min="7162" max="7162" width="19.28515625" style="58" customWidth="1"/>
    <col min="7163" max="7163" width="9.140625" style="58" bestFit="1" customWidth="1"/>
    <col min="7164" max="7164" width="19.5703125" style="58" customWidth="1"/>
    <col min="7165" max="7165" width="11.28515625" style="58" customWidth="1"/>
    <col min="7166" max="7166" width="8.7109375" style="58" bestFit="1" customWidth="1"/>
    <col min="7167" max="7167" width="10.85546875" style="58" bestFit="1" customWidth="1"/>
    <col min="7168" max="7169" width="8.28515625" style="58" customWidth="1"/>
    <col min="7170" max="7170" width="10.42578125" style="58" bestFit="1" customWidth="1"/>
    <col min="7171" max="7171" width="11.28515625" style="58" customWidth="1"/>
    <col min="7172" max="7172" width="13.28515625" style="58" customWidth="1"/>
    <col min="7173" max="7173" width="10.85546875" style="58" bestFit="1" customWidth="1"/>
    <col min="7174" max="7175" width="8.28515625" style="58" customWidth="1"/>
    <col min="7176" max="7176" width="10.42578125" style="58" bestFit="1" customWidth="1"/>
    <col min="7177" max="7177" width="11.42578125" style="58" customWidth="1"/>
    <col min="7178" max="7178" width="13.42578125" style="58" customWidth="1"/>
    <col min="7179" max="7179" width="10.85546875" style="58" customWidth="1"/>
    <col min="7180" max="7180" width="12.140625" style="58" customWidth="1"/>
    <col min="7181" max="7417" width="8.85546875" style="58"/>
    <col min="7418" max="7418" width="19.28515625" style="58" customWidth="1"/>
    <col min="7419" max="7419" width="9.140625" style="58" bestFit="1" customWidth="1"/>
    <col min="7420" max="7420" width="19.5703125" style="58" customWidth="1"/>
    <col min="7421" max="7421" width="11.28515625" style="58" customWidth="1"/>
    <col min="7422" max="7422" width="8.7109375" style="58" bestFit="1" customWidth="1"/>
    <col min="7423" max="7423" width="10.85546875" style="58" bestFit="1" customWidth="1"/>
    <col min="7424" max="7425" width="8.28515625" style="58" customWidth="1"/>
    <col min="7426" max="7426" width="10.42578125" style="58" bestFit="1" customWidth="1"/>
    <col min="7427" max="7427" width="11.28515625" style="58" customWidth="1"/>
    <col min="7428" max="7428" width="13.28515625" style="58" customWidth="1"/>
    <col min="7429" max="7429" width="10.85546875" style="58" bestFit="1" customWidth="1"/>
    <col min="7430" max="7431" width="8.28515625" style="58" customWidth="1"/>
    <col min="7432" max="7432" width="10.42578125" style="58" bestFit="1" customWidth="1"/>
    <col min="7433" max="7433" width="11.42578125" style="58" customWidth="1"/>
    <col min="7434" max="7434" width="13.42578125" style="58" customWidth="1"/>
    <col min="7435" max="7435" width="10.85546875" style="58" customWidth="1"/>
    <col min="7436" max="7436" width="12.140625" style="58" customWidth="1"/>
    <col min="7437" max="7673" width="8.85546875" style="58"/>
    <col min="7674" max="7674" width="19.28515625" style="58" customWidth="1"/>
    <col min="7675" max="7675" width="9.140625" style="58" bestFit="1" customWidth="1"/>
    <col min="7676" max="7676" width="19.5703125" style="58" customWidth="1"/>
    <col min="7677" max="7677" width="11.28515625" style="58" customWidth="1"/>
    <col min="7678" max="7678" width="8.7109375" style="58" bestFit="1" customWidth="1"/>
    <col min="7679" max="7679" width="10.85546875" style="58" bestFit="1" customWidth="1"/>
    <col min="7680" max="7681" width="8.28515625" style="58" customWidth="1"/>
    <col min="7682" max="7682" width="10.42578125" style="58" bestFit="1" customWidth="1"/>
    <col min="7683" max="7683" width="11.28515625" style="58" customWidth="1"/>
    <col min="7684" max="7684" width="13.28515625" style="58" customWidth="1"/>
    <col min="7685" max="7685" width="10.85546875" style="58" bestFit="1" customWidth="1"/>
    <col min="7686" max="7687" width="8.28515625" style="58" customWidth="1"/>
    <col min="7688" max="7688" width="10.42578125" style="58" bestFit="1" customWidth="1"/>
    <col min="7689" max="7689" width="11.42578125" style="58" customWidth="1"/>
    <col min="7690" max="7690" width="13.42578125" style="58" customWidth="1"/>
    <col min="7691" max="7691" width="10.85546875" style="58" customWidth="1"/>
    <col min="7692" max="7692" width="12.140625" style="58" customWidth="1"/>
    <col min="7693" max="7929" width="8.85546875" style="58"/>
    <col min="7930" max="7930" width="19.28515625" style="58" customWidth="1"/>
    <col min="7931" max="7931" width="9.140625" style="58" bestFit="1" customWidth="1"/>
    <col min="7932" max="7932" width="19.5703125" style="58" customWidth="1"/>
    <col min="7933" max="7933" width="11.28515625" style="58" customWidth="1"/>
    <col min="7934" max="7934" width="8.7109375" style="58" bestFit="1" customWidth="1"/>
    <col min="7935" max="7935" width="10.85546875" style="58" bestFit="1" customWidth="1"/>
    <col min="7936" max="7937" width="8.28515625" style="58" customWidth="1"/>
    <col min="7938" max="7938" width="10.42578125" style="58" bestFit="1" customWidth="1"/>
    <col min="7939" max="7939" width="11.28515625" style="58" customWidth="1"/>
    <col min="7940" max="7940" width="13.28515625" style="58" customWidth="1"/>
    <col min="7941" max="7941" width="10.85546875" style="58" bestFit="1" customWidth="1"/>
    <col min="7942" max="7943" width="8.28515625" style="58" customWidth="1"/>
    <col min="7944" max="7944" width="10.42578125" style="58" bestFit="1" customWidth="1"/>
    <col min="7945" max="7945" width="11.42578125" style="58" customWidth="1"/>
    <col min="7946" max="7946" width="13.42578125" style="58" customWidth="1"/>
    <col min="7947" max="7947" width="10.85546875" style="58" customWidth="1"/>
    <col min="7948" max="7948" width="12.140625" style="58" customWidth="1"/>
    <col min="7949" max="8185" width="8.85546875" style="58"/>
    <col min="8186" max="8186" width="19.28515625" style="58" customWidth="1"/>
    <col min="8187" max="8187" width="9.140625" style="58" bestFit="1" customWidth="1"/>
    <col min="8188" max="8188" width="19.5703125" style="58" customWidth="1"/>
    <col min="8189" max="8189" width="11.28515625" style="58" customWidth="1"/>
    <col min="8190" max="8190" width="8.7109375" style="58" bestFit="1" customWidth="1"/>
    <col min="8191" max="8191" width="10.85546875" style="58" bestFit="1" customWidth="1"/>
    <col min="8192" max="8193" width="8.28515625" style="58" customWidth="1"/>
    <col min="8194" max="8194" width="10.42578125" style="58" bestFit="1" customWidth="1"/>
    <col min="8195" max="8195" width="11.28515625" style="58" customWidth="1"/>
    <col min="8196" max="8196" width="13.28515625" style="58" customWidth="1"/>
    <col min="8197" max="8197" width="10.85546875" style="58" bestFit="1" customWidth="1"/>
    <col min="8198" max="8199" width="8.28515625" style="58" customWidth="1"/>
    <col min="8200" max="8200" width="10.42578125" style="58" bestFit="1" customWidth="1"/>
    <col min="8201" max="8201" width="11.42578125" style="58" customWidth="1"/>
    <col min="8202" max="8202" width="13.42578125" style="58" customWidth="1"/>
    <col min="8203" max="8203" width="10.85546875" style="58" customWidth="1"/>
    <col min="8204" max="8204" width="12.140625" style="58" customWidth="1"/>
    <col min="8205" max="8441" width="8.85546875" style="58"/>
    <col min="8442" max="8442" width="19.28515625" style="58" customWidth="1"/>
    <col min="8443" max="8443" width="9.140625" style="58" bestFit="1" customWidth="1"/>
    <col min="8444" max="8444" width="19.5703125" style="58" customWidth="1"/>
    <col min="8445" max="8445" width="11.28515625" style="58" customWidth="1"/>
    <col min="8446" max="8446" width="8.7109375" style="58" bestFit="1" customWidth="1"/>
    <col min="8447" max="8447" width="10.85546875" style="58" bestFit="1" customWidth="1"/>
    <col min="8448" max="8449" width="8.28515625" style="58" customWidth="1"/>
    <col min="8450" max="8450" width="10.42578125" style="58" bestFit="1" customWidth="1"/>
    <col min="8451" max="8451" width="11.28515625" style="58" customWidth="1"/>
    <col min="8452" max="8452" width="13.28515625" style="58" customWidth="1"/>
    <col min="8453" max="8453" width="10.85546875" style="58" bestFit="1" customWidth="1"/>
    <col min="8454" max="8455" width="8.28515625" style="58" customWidth="1"/>
    <col min="8456" max="8456" width="10.42578125" style="58" bestFit="1" customWidth="1"/>
    <col min="8457" max="8457" width="11.42578125" style="58" customWidth="1"/>
    <col min="8458" max="8458" width="13.42578125" style="58" customWidth="1"/>
    <col min="8459" max="8459" width="10.85546875" style="58" customWidth="1"/>
    <col min="8460" max="8460" width="12.140625" style="58" customWidth="1"/>
    <col min="8461" max="8697" width="8.85546875" style="58"/>
    <col min="8698" max="8698" width="19.28515625" style="58" customWidth="1"/>
    <col min="8699" max="8699" width="9.140625" style="58" bestFit="1" customWidth="1"/>
    <col min="8700" max="8700" width="19.5703125" style="58" customWidth="1"/>
    <col min="8701" max="8701" width="11.28515625" style="58" customWidth="1"/>
    <col min="8702" max="8702" width="8.7109375" style="58" bestFit="1" customWidth="1"/>
    <col min="8703" max="8703" width="10.85546875" style="58" bestFit="1" customWidth="1"/>
    <col min="8704" max="8705" width="8.28515625" style="58" customWidth="1"/>
    <col min="8706" max="8706" width="10.42578125" style="58" bestFit="1" customWidth="1"/>
    <col min="8707" max="8707" width="11.28515625" style="58" customWidth="1"/>
    <col min="8708" max="8708" width="13.28515625" style="58" customWidth="1"/>
    <col min="8709" max="8709" width="10.85546875" style="58" bestFit="1" customWidth="1"/>
    <col min="8710" max="8711" width="8.28515625" style="58" customWidth="1"/>
    <col min="8712" max="8712" width="10.42578125" style="58" bestFit="1" customWidth="1"/>
    <col min="8713" max="8713" width="11.42578125" style="58" customWidth="1"/>
    <col min="8714" max="8714" width="13.42578125" style="58" customWidth="1"/>
    <col min="8715" max="8715" width="10.85546875" style="58" customWidth="1"/>
    <col min="8716" max="8716" width="12.140625" style="58" customWidth="1"/>
    <col min="8717" max="8953" width="8.85546875" style="58"/>
    <col min="8954" max="8954" width="19.28515625" style="58" customWidth="1"/>
    <col min="8955" max="8955" width="9.140625" style="58" bestFit="1" customWidth="1"/>
    <col min="8956" max="8956" width="19.5703125" style="58" customWidth="1"/>
    <col min="8957" max="8957" width="11.28515625" style="58" customWidth="1"/>
    <col min="8958" max="8958" width="8.7109375" style="58" bestFit="1" customWidth="1"/>
    <col min="8959" max="8959" width="10.85546875" style="58" bestFit="1" customWidth="1"/>
    <col min="8960" max="8961" width="8.28515625" style="58" customWidth="1"/>
    <col min="8962" max="8962" width="10.42578125" style="58" bestFit="1" customWidth="1"/>
    <col min="8963" max="8963" width="11.28515625" style="58" customWidth="1"/>
    <col min="8964" max="8964" width="13.28515625" style="58" customWidth="1"/>
    <col min="8965" max="8965" width="10.85546875" style="58" bestFit="1" customWidth="1"/>
    <col min="8966" max="8967" width="8.28515625" style="58" customWidth="1"/>
    <col min="8968" max="8968" width="10.42578125" style="58" bestFit="1" customWidth="1"/>
    <col min="8969" max="8969" width="11.42578125" style="58" customWidth="1"/>
    <col min="8970" max="8970" width="13.42578125" style="58" customWidth="1"/>
    <col min="8971" max="8971" width="10.85546875" style="58" customWidth="1"/>
    <col min="8972" max="8972" width="12.140625" style="58" customWidth="1"/>
    <col min="8973" max="9209" width="8.85546875" style="58"/>
    <col min="9210" max="9210" width="19.28515625" style="58" customWidth="1"/>
    <col min="9211" max="9211" width="9.140625" style="58" bestFit="1" customWidth="1"/>
    <col min="9212" max="9212" width="19.5703125" style="58" customWidth="1"/>
    <col min="9213" max="9213" width="11.28515625" style="58" customWidth="1"/>
    <col min="9214" max="9214" width="8.7109375" style="58" bestFit="1" customWidth="1"/>
    <col min="9215" max="9215" width="10.85546875" style="58" bestFit="1" customWidth="1"/>
    <col min="9216" max="9217" width="8.28515625" style="58" customWidth="1"/>
    <col min="9218" max="9218" width="10.42578125" style="58" bestFit="1" customWidth="1"/>
    <col min="9219" max="9219" width="11.28515625" style="58" customWidth="1"/>
    <col min="9220" max="9220" width="13.28515625" style="58" customWidth="1"/>
    <col min="9221" max="9221" width="10.85546875" style="58" bestFit="1" customWidth="1"/>
    <col min="9222" max="9223" width="8.28515625" style="58" customWidth="1"/>
    <col min="9224" max="9224" width="10.42578125" style="58" bestFit="1" customWidth="1"/>
    <col min="9225" max="9225" width="11.42578125" style="58" customWidth="1"/>
    <col min="9226" max="9226" width="13.42578125" style="58" customWidth="1"/>
    <col min="9227" max="9227" width="10.85546875" style="58" customWidth="1"/>
    <col min="9228" max="9228" width="12.140625" style="58" customWidth="1"/>
    <col min="9229" max="9465" width="8.85546875" style="58"/>
    <col min="9466" max="9466" width="19.28515625" style="58" customWidth="1"/>
    <col min="9467" max="9467" width="9.140625" style="58" bestFit="1" customWidth="1"/>
    <col min="9468" max="9468" width="19.5703125" style="58" customWidth="1"/>
    <col min="9469" max="9469" width="11.28515625" style="58" customWidth="1"/>
    <col min="9470" max="9470" width="8.7109375" style="58" bestFit="1" customWidth="1"/>
    <col min="9471" max="9471" width="10.85546875" style="58" bestFit="1" customWidth="1"/>
    <col min="9472" max="9473" width="8.28515625" style="58" customWidth="1"/>
    <col min="9474" max="9474" width="10.42578125" style="58" bestFit="1" customWidth="1"/>
    <col min="9475" max="9475" width="11.28515625" style="58" customWidth="1"/>
    <col min="9476" max="9476" width="13.28515625" style="58" customWidth="1"/>
    <col min="9477" max="9477" width="10.85546875" style="58" bestFit="1" customWidth="1"/>
    <col min="9478" max="9479" width="8.28515625" style="58" customWidth="1"/>
    <col min="9480" max="9480" width="10.42578125" style="58" bestFit="1" customWidth="1"/>
    <col min="9481" max="9481" width="11.42578125" style="58" customWidth="1"/>
    <col min="9482" max="9482" width="13.42578125" style="58" customWidth="1"/>
    <col min="9483" max="9483" width="10.85546875" style="58" customWidth="1"/>
    <col min="9484" max="9484" width="12.140625" style="58" customWidth="1"/>
    <col min="9485" max="9721" width="8.85546875" style="58"/>
    <col min="9722" max="9722" width="19.28515625" style="58" customWidth="1"/>
    <col min="9723" max="9723" width="9.140625" style="58" bestFit="1" customWidth="1"/>
    <col min="9724" max="9724" width="19.5703125" style="58" customWidth="1"/>
    <col min="9725" max="9725" width="11.28515625" style="58" customWidth="1"/>
    <col min="9726" max="9726" width="8.7109375" style="58" bestFit="1" customWidth="1"/>
    <col min="9727" max="9727" width="10.85546875" style="58" bestFit="1" customWidth="1"/>
    <col min="9728" max="9729" width="8.28515625" style="58" customWidth="1"/>
    <col min="9730" max="9730" width="10.42578125" style="58" bestFit="1" customWidth="1"/>
    <col min="9731" max="9731" width="11.28515625" style="58" customWidth="1"/>
    <col min="9732" max="9732" width="13.28515625" style="58" customWidth="1"/>
    <col min="9733" max="9733" width="10.85546875" style="58" bestFit="1" customWidth="1"/>
    <col min="9734" max="9735" width="8.28515625" style="58" customWidth="1"/>
    <col min="9736" max="9736" width="10.42578125" style="58" bestFit="1" customWidth="1"/>
    <col min="9737" max="9737" width="11.42578125" style="58" customWidth="1"/>
    <col min="9738" max="9738" width="13.42578125" style="58" customWidth="1"/>
    <col min="9739" max="9739" width="10.85546875" style="58" customWidth="1"/>
    <col min="9740" max="9740" width="12.140625" style="58" customWidth="1"/>
    <col min="9741" max="9977" width="8.85546875" style="58"/>
    <col min="9978" max="9978" width="19.28515625" style="58" customWidth="1"/>
    <col min="9979" max="9979" width="9.140625" style="58" bestFit="1" customWidth="1"/>
    <col min="9980" max="9980" width="19.5703125" style="58" customWidth="1"/>
    <col min="9981" max="9981" width="11.28515625" style="58" customWidth="1"/>
    <col min="9982" max="9982" width="8.7109375" style="58" bestFit="1" customWidth="1"/>
    <col min="9983" max="9983" width="10.85546875" style="58" bestFit="1" customWidth="1"/>
    <col min="9984" max="9985" width="8.28515625" style="58" customWidth="1"/>
    <col min="9986" max="9986" width="10.42578125" style="58" bestFit="1" customWidth="1"/>
    <col min="9987" max="9987" width="11.28515625" style="58" customWidth="1"/>
    <col min="9988" max="9988" width="13.28515625" style="58" customWidth="1"/>
    <col min="9989" max="9989" width="10.85546875" style="58" bestFit="1" customWidth="1"/>
    <col min="9990" max="9991" width="8.28515625" style="58" customWidth="1"/>
    <col min="9992" max="9992" width="10.42578125" style="58" bestFit="1" customWidth="1"/>
    <col min="9993" max="9993" width="11.42578125" style="58" customWidth="1"/>
    <col min="9994" max="9994" width="13.42578125" style="58" customWidth="1"/>
    <col min="9995" max="9995" width="10.85546875" style="58" customWidth="1"/>
    <col min="9996" max="9996" width="12.140625" style="58" customWidth="1"/>
    <col min="9997" max="10233" width="8.85546875" style="58"/>
    <col min="10234" max="10234" width="19.28515625" style="58" customWidth="1"/>
    <col min="10235" max="10235" width="9.140625" style="58" bestFit="1" customWidth="1"/>
    <col min="10236" max="10236" width="19.5703125" style="58" customWidth="1"/>
    <col min="10237" max="10237" width="11.28515625" style="58" customWidth="1"/>
    <col min="10238" max="10238" width="8.7109375" style="58" bestFit="1" customWidth="1"/>
    <col min="10239" max="10239" width="10.85546875" style="58" bestFit="1" customWidth="1"/>
    <col min="10240" max="10241" width="8.28515625" style="58" customWidth="1"/>
    <col min="10242" max="10242" width="10.42578125" style="58" bestFit="1" customWidth="1"/>
    <col min="10243" max="10243" width="11.28515625" style="58" customWidth="1"/>
    <col min="10244" max="10244" width="13.28515625" style="58" customWidth="1"/>
    <col min="10245" max="10245" width="10.85546875" style="58" bestFit="1" customWidth="1"/>
    <col min="10246" max="10247" width="8.28515625" style="58" customWidth="1"/>
    <col min="10248" max="10248" width="10.42578125" style="58" bestFit="1" customWidth="1"/>
    <col min="10249" max="10249" width="11.42578125" style="58" customWidth="1"/>
    <col min="10250" max="10250" width="13.42578125" style="58" customWidth="1"/>
    <col min="10251" max="10251" width="10.85546875" style="58" customWidth="1"/>
    <col min="10252" max="10252" width="12.140625" style="58" customWidth="1"/>
    <col min="10253" max="10489" width="8.85546875" style="58"/>
    <col min="10490" max="10490" width="19.28515625" style="58" customWidth="1"/>
    <col min="10491" max="10491" width="9.140625" style="58" bestFit="1" customWidth="1"/>
    <col min="10492" max="10492" width="19.5703125" style="58" customWidth="1"/>
    <col min="10493" max="10493" width="11.28515625" style="58" customWidth="1"/>
    <col min="10494" max="10494" width="8.7109375" style="58" bestFit="1" customWidth="1"/>
    <col min="10495" max="10495" width="10.85546875" style="58" bestFit="1" customWidth="1"/>
    <col min="10496" max="10497" width="8.28515625" style="58" customWidth="1"/>
    <col min="10498" max="10498" width="10.42578125" style="58" bestFit="1" customWidth="1"/>
    <col min="10499" max="10499" width="11.28515625" style="58" customWidth="1"/>
    <col min="10500" max="10500" width="13.28515625" style="58" customWidth="1"/>
    <col min="10501" max="10501" width="10.85546875" style="58" bestFit="1" customWidth="1"/>
    <col min="10502" max="10503" width="8.28515625" style="58" customWidth="1"/>
    <col min="10504" max="10504" width="10.42578125" style="58" bestFit="1" customWidth="1"/>
    <col min="10505" max="10505" width="11.42578125" style="58" customWidth="1"/>
    <col min="10506" max="10506" width="13.42578125" style="58" customWidth="1"/>
    <col min="10507" max="10507" width="10.85546875" style="58" customWidth="1"/>
    <col min="10508" max="10508" width="12.140625" style="58" customWidth="1"/>
    <col min="10509" max="10745" width="8.85546875" style="58"/>
    <col min="10746" max="10746" width="19.28515625" style="58" customWidth="1"/>
    <col min="10747" max="10747" width="9.140625" style="58" bestFit="1" customWidth="1"/>
    <col min="10748" max="10748" width="19.5703125" style="58" customWidth="1"/>
    <col min="10749" max="10749" width="11.28515625" style="58" customWidth="1"/>
    <col min="10750" max="10750" width="8.7109375" style="58" bestFit="1" customWidth="1"/>
    <col min="10751" max="10751" width="10.85546875" style="58" bestFit="1" customWidth="1"/>
    <col min="10752" max="10753" width="8.28515625" style="58" customWidth="1"/>
    <col min="10754" max="10754" width="10.42578125" style="58" bestFit="1" customWidth="1"/>
    <col min="10755" max="10755" width="11.28515625" style="58" customWidth="1"/>
    <col min="10756" max="10756" width="13.28515625" style="58" customWidth="1"/>
    <col min="10757" max="10757" width="10.85546875" style="58" bestFit="1" customWidth="1"/>
    <col min="10758" max="10759" width="8.28515625" style="58" customWidth="1"/>
    <col min="10760" max="10760" width="10.42578125" style="58" bestFit="1" customWidth="1"/>
    <col min="10761" max="10761" width="11.42578125" style="58" customWidth="1"/>
    <col min="10762" max="10762" width="13.42578125" style="58" customWidth="1"/>
    <col min="10763" max="10763" width="10.85546875" style="58" customWidth="1"/>
    <col min="10764" max="10764" width="12.140625" style="58" customWidth="1"/>
    <col min="10765" max="11001" width="8.85546875" style="58"/>
    <col min="11002" max="11002" width="19.28515625" style="58" customWidth="1"/>
    <col min="11003" max="11003" width="9.140625" style="58" bestFit="1" customWidth="1"/>
    <col min="11004" max="11004" width="19.5703125" style="58" customWidth="1"/>
    <col min="11005" max="11005" width="11.28515625" style="58" customWidth="1"/>
    <col min="11006" max="11006" width="8.7109375" style="58" bestFit="1" customWidth="1"/>
    <col min="11007" max="11007" width="10.85546875" style="58" bestFit="1" customWidth="1"/>
    <col min="11008" max="11009" width="8.28515625" style="58" customWidth="1"/>
    <col min="11010" max="11010" width="10.42578125" style="58" bestFit="1" customWidth="1"/>
    <col min="11011" max="11011" width="11.28515625" style="58" customWidth="1"/>
    <col min="11012" max="11012" width="13.28515625" style="58" customWidth="1"/>
    <col min="11013" max="11013" width="10.85546875" style="58" bestFit="1" customWidth="1"/>
    <col min="11014" max="11015" width="8.28515625" style="58" customWidth="1"/>
    <col min="11016" max="11016" width="10.42578125" style="58" bestFit="1" customWidth="1"/>
    <col min="11017" max="11017" width="11.42578125" style="58" customWidth="1"/>
    <col min="11018" max="11018" width="13.42578125" style="58" customWidth="1"/>
    <col min="11019" max="11019" width="10.85546875" style="58" customWidth="1"/>
    <col min="11020" max="11020" width="12.140625" style="58" customWidth="1"/>
    <col min="11021" max="11257" width="8.85546875" style="58"/>
    <col min="11258" max="11258" width="19.28515625" style="58" customWidth="1"/>
    <col min="11259" max="11259" width="9.140625" style="58" bestFit="1" customWidth="1"/>
    <col min="11260" max="11260" width="19.5703125" style="58" customWidth="1"/>
    <col min="11261" max="11261" width="11.28515625" style="58" customWidth="1"/>
    <col min="11262" max="11262" width="8.7109375" style="58" bestFit="1" customWidth="1"/>
    <col min="11263" max="11263" width="10.85546875" style="58" bestFit="1" customWidth="1"/>
    <col min="11264" max="11265" width="8.28515625" style="58" customWidth="1"/>
    <col min="11266" max="11266" width="10.42578125" style="58" bestFit="1" customWidth="1"/>
    <col min="11267" max="11267" width="11.28515625" style="58" customWidth="1"/>
    <col min="11268" max="11268" width="13.28515625" style="58" customWidth="1"/>
    <col min="11269" max="11269" width="10.85546875" style="58" bestFit="1" customWidth="1"/>
    <col min="11270" max="11271" width="8.28515625" style="58" customWidth="1"/>
    <col min="11272" max="11272" width="10.42578125" style="58" bestFit="1" customWidth="1"/>
    <col min="11273" max="11273" width="11.42578125" style="58" customWidth="1"/>
    <col min="11274" max="11274" width="13.42578125" style="58" customWidth="1"/>
    <col min="11275" max="11275" width="10.85546875" style="58" customWidth="1"/>
    <col min="11276" max="11276" width="12.140625" style="58" customWidth="1"/>
    <col min="11277" max="11513" width="8.85546875" style="58"/>
    <col min="11514" max="11514" width="19.28515625" style="58" customWidth="1"/>
    <col min="11515" max="11515" width="9.140625" style="58" bestFit="1" customWidth="1"/>
    <col min="11516" max="11516" width="19.5703125" style="58" customWidth="1"/>
    <col min="11517" max="11517" width="11.28515625" style="58" customWidth="1"/>
    <col min="11518" max="11518" width="8.7109375" style="58" bestFit="1" customWidth="1"/>
    <col min="11519" max="11519" width="10.85546875" style="58" bestFit="1" customWidth="1"/>
    <col min="11520" max="11521" width="8.28515625" style="58" customWidth="1"/>
    <col min="11522" max="11522" width="10.42578125" style="58" bestFit="1" customWidth="1"/>
    <col min="11523" max="11523" width="11.28515625" style="58" customWidth="1"/>
    <col min="11524" max="11524" width="13.28515625" style="58" customWidth="1"/>
    <col min="11525" max="11525" width="10.85546875" style="58" bestFit="1" customWidth="1"/>
    <col min="11526" max="11527" width="8.28515625" style="58" customWidth="1"/>
    <col min="11528" max="11528" width="10.42578125" style="58" bestFit="1" customWidth="1"/>
    <col min="11529" max="11529" width="11.42578125" style="58" customWidth="1"/>
    <col min="11530" max="11530" width="13.42578125" style="58" customWidth="1"/>
    <col min="11531" max="11531" width="10.85546875" style="58" customWidth="1"/>
    <col min="11532" max="11532" width="12.140625" style="58" customWidth="1"/>
    <col min="11533" max="11769" width="8.85546875" style="58"/>
    <col min="11770" max="11770" width="19.28515625" style="58" customWidth="1"/>
    <col min="11771" max="11771" width="9.140625" style="58" bestFit="1" customWidth="1"/>
    <col min="11772" max="11772" width="19.5703125" style="58" customWidth="1"/>
    <col min="11773" max="11773" width="11.28515625" style="58" customWidth="1"/>
    <col min="11774" max="11774" width="8.7109375" style="58" bestFit="1" customWidth="1"/>
    <col min="11775" max="11775" width="10.85546875" style="58" bestFit="1" customWidth="1"/>
    <col min="11776" max="11777" width="8.28515625" style="58" customWidth="1"/>
    <col min="11778" max="11778" width="10.42578125" style="58" bestFit="1" customWidth="1"/>
    <col min="11779" max="11779" width="11.28515625" style="58" customWidth="1"/>
    <col min="11780" max="11780" width="13.28515625" style="58" customWidth="1"/>
    <col min="11781" max="11781" width="10.85546875" style="58" bestFit="1" customWidth="1"/>
    <col min="11782" max="11783" width="8.28515625" style="58" customWidth="1"/>
    <col min="11784" max="11784" width="10.42578125" style="58" bestFit="1" customWidth="1"/>
    <col min="11785" max="11785" width="11.42578125" style="58" customWidth="1"/>
    <col min="11786" max="11786" width="13.42578125" style="58" customWidth="1"/>
    <col min="11787" max="11787" width="10.85546875" style="58" customWidth="1"/>
    <col min="11788" max="11788" width="12.140625" style="58" customWidth="1"/>
    <col min="11789" max="12025" width="8.85546875" style="58"/>
    <col min="12026" max="12026" width="19.28515625" style="58" customWidth="1"/>
    <col min="12027" max="12027" width="9.140625" style="58" bestFit="1" customWidth="1"/>
    <col min="12028" max="12028" width="19.5703125" style="58" customWidth="1"/>
    <col min="12029" max="12029" width="11.28515625" style="58" customWidth="1"/>
    <col min="12030" max="12030" width="8.7109375" style="58" bestFit="1" customWidth="1"/>
    <col min="12031" max="12031" width="10.85546875" style="58" bestFit="1" customWidth="1"/>
    <col min="12032" max="12033" width="8.28515625" style="58" customWidth="1"/>
    <col min="12034" max="12034" width="10.42578125" style="58" bestFit="1" customWidth="1"/>
    <col min="12035" max="12035" width="11.28515625" style="58" customWidth="1"/>
    <col min="12036" max="12036" width="13.28515625" style="58" customWidth="1"/>
    <col min="12037" max="12037" width="10.85546875" style="58" bestFit="1" customWidth="1"/>
    <col min="12038" max="12039" width="8.28515625" style="58" customWidth="1"/>
    <col min="12040" max="12040" width="10.42578125" style="58" bestFit="1" customWidth="1"/>
    <col min="12041" max="12041" width="11.42578125" style="58" customWidth="1"/>
    <col min="12042" max="12042" width="13.42578125" style="58" customWidth="1"/>
    <col min="12043" max="12043" width="10.85546875" style="58" customWidth="1"/>
    <col min="12044" max="12044" width="12.140625" style="58" customWidth="1"/>
    <col min="12045" max="12281" width="8.85546875" style="58"/>
    <col min="12282" max="12282" width="19.28515625" style="58" customWidth="1"/>
    <col min="12283" max="12283" width="9.140625" style="58" bestFit="1" customWidth="1"/>
    <col min="12284" max="12284" width="19.5703125" style="58" customWidth="1"/>
    <col min="12285" max="12285" width="11.28515625" style="58" customWidth="1"/>
    <col min="12286" max="12286" width="8.7109375" style="58" bestFit="1" customWidth="1"/>
    <col min="12287" max="12287" width="10.85546875" style="58" bestFit="1" customWidth="1"/>
    <col min="12288" max="12289" width="8.28515625" style="58" customWidth="1"/>
    <col min="12290" max="12290" width="10.42578125" style="58" bestFit="1" customWidth="1"/>
    <col min="12291" max="12291" width="11.28515625" style="58" customWidth="1"/>
    <col min="12292" max="12292" width="13.28515625" style="58" customWidth="1"/>
    <col min="12293" max="12293" width="10.85546875" style="58" bestFit="1" customWidth="1"/>
    <col min="12294" max="12295" width="8.28515625" style="58" customWidth="1"/>
    <col min="12296" max="12296" width="10.42578125" style="58" bestFit="1" customWidth="1"/>
    <col min="12297" max="12297" width="11.42578125" style="58" customWidth="1"/>
    <col min="12298" max="12298" width="13.42578125" style="58" customWidth="1"/>
    <col min="12299" max="12299" width="10.85546875" style="58" customWidth="1"/>
    <col min="12300" max="12300" width="12.140625" style="58" customWidth="1"/>
    <col min="12301" max="12537" width="8.85546875" style="58"/>
    <col min="12538" max="12538" width="19.28515625" style="58" customWidth="1"/>
    <col min="12539" max="12539" width="9.140625" style="58" bestFit="1" customWidth="1"/>
    <col min="12540" max="12540" width="19.5703125" style="58" customWidth="1"/>
    <col min="12541" max="12541" width="11.28515625" style="58" customWidth="1"/>
    <col min="12542" max="12542" width="8.7109375" style="58" bestFit="1" customWidth="1"/>
    <col min="12543" max="12543" width="10.85546875" style="58" bestFit="1" customWidth="1"/>
    <col min="12544" max="12545" width="8.28515625" style="58" customWidth="1"/>
    <col min="12546" max="12546" width="10.42578125" style="58" bestFit="1" customWidth="1"/>
    <col min="12547" max="12547" width="11.28515625" style="58" customWidth="1"/>
    <col min="12548" max="12548" width="13.28515625" style="58" customWidth="1"/>
    <col min="12549" max="12549" width="10.85546875" style="58" bestFit="1" customWidth="1"/>
    <col min="12550" max="12551" width="8.28515625" style="58" customWidth="1"/>
    <col min="12552" max="12552" width="10.42578125" style="58" bestFit="1" customWidth="1"/>
    <col min="12553" max="12553" width="11.42578125" style="58" customWidth="1"/>
    <col min="12554" max="12554" width="13.42578125" style="58" customWidth="1"/>
    <col min="12555" max="12555" width="10.85546875" style="58" customWidth="1"/>
    <col min="12556" max="12556" width="12.140625" style="58" customWidth="1"/>
    <col min="12557" max="12793" width="8.85546875" style="58"/>
    <col min="12794" max="12794" width="19.28515625" style="58" customWidth="1"/>
    <col min="12795" max="12795" width="9.140625" style="58" bestFit="1" customWidth="1"/>
    <col min="12796" max="12796" width="19.5703125" style="58" customWidth="1"/>
    <col min="12797" max="12797" width="11.28515625" style="58" customWidth="1"/>
    <col min="12798" max="12798" width="8.7109375" style="58" bestFit="1" customWidth="1"/>
    <col min="12799" max="12799" width="10.85546875" style="58" bestFit="1" customWidth="1"/>
    <col min="12800" max="12801" width="8.28515625" style="58" customWidth="1"/>
    <col min="12802" max="12802" width="10.42578125" style="58" bestFit="1" customWidth="1"/>
    <col min="12803" max="12803" width="11.28515625" style="58" customWidth="1"/>
    <col min="12804" max="12804" width="13.28515625" style="58" customWidth="1"/>
    <col min="12805" max="12805" width="10.85546875" style="58" bestFit="1" customWidth="1"/>
    <col min="12806" max="12807" width="8.28515625" style="58" customWidth="1"/>
    <col min="12808" max="12808" width="10.42578125" style="58" bestFit="1" customWidth="1"/>
    <col min="12809" max="12809" width="11.42578125" style="58" customWidth="1"/>
    <col min="12810" max="12810" width="13.42578125" style="58" customWidth="1"/>
    <col min="12811" max="12811" width="10.85546875" style="58" customWidth="1"/>
    <col min="12812" max="12812" width="12.140625" style="58" customWidth="1"/>
    <col min="12813" max="13049" width="8.85546875" style="58"/>
    <col min="13050" max="13050" width="19.28515625" style="58" customWidth="1"/>
    <col min="13051" max="13051" width="9.140625" style="58" bestFit="1" customWidth="1"/>
    <col min="13052" max="13052" width="19.5703125" style="58" customWidth="1"/>
    <col min="13053" max="13053" width="11.28515625" style="58" customWidth="1"/>
    <col min="13054" max="13054" width="8.7109375" style="58" bestFit="1" customWidth="1"/>
    <col min="13055" max="13055" width="10.85546875" style="58" bestFit="1" customWidth="1"/>
    <col min="13056" max="13057" width="8.28515625" style="58" customWidth="1"/>
    <col min="13058" max="13058" width="10.42578125" style="58" bestFit="1" customWidth="1"/>
    <col min="13059" max="13059" width="11.28515625" style="58" customWidth="1"/>
    <col min="13060" max="13060" width="13.28515625" style="58" customWidth="1"/>
    <col min="13061" max="13061" width="10.85546875" style="58" bestFit="1" customWidth="1"/>
    <col min="13062" max="13063" width="8.28515625" style="58" customWidth="1"/>
    <col min="13064" max="13064" width="10.42578125" style="58" bestFit="1" customWidth="1"/>
    <col min="13065" max="13065" width="11.42578125" style="58" customWidth="1"/>
    <col min="13066" max="13066" width="13.42578125" style="58" customWidth="1"/>
    <col min="13067" max="13067" width="10.85546875" style="58" customWidth="1"/>
    <col min="13068" max="13068" width="12.140625" style="58" customWidth="1"/>
    <col min="13069" max="13305" width="8.85546875" style="58"/>
    <col min="13306" max="13306" width="19.28515625" style="58" customWidth="1"/>
    <col min="13307" max="13307" width="9.140625" style="58" bestFit="1" customWidth="1"/>
    <col min="13308" max="13308" width="19.5703125" style="58" customWidth="1"/>
    <col min="13309" max="13309" width="11.28515625" style="58" customWidth="1"/>
    <col min="13310" max="13310" width="8.7109375" style="58" bestFit="1" customWidth="1"/>
    <col min="13311" max="13311" width="10.85546875" style="58" bestFit="1" customWidth="1"/>
    <col min="13312" max="13313" width="8.28515625" style="58" customWidth="1"/>
    <col min="13314" max="13314" width="10.42578125" style="58" bestFit="1" customWidth="1"/>
    <col min="13315" max="13315" width="11.28515625" style="58" customWidth="1"/>
    <col min="13316" max="13316" width="13.28515625" style="58" customWidth="1"/>
    <col min="13317" max="13317" width="10.85546875" style="58" bestFit="1" customWidth="1"/>
    <col min="13318" max="13319" width="8.28515625" style="58" customWidth="1"/>
    <col min="13320" max="13320" width="10.42578125" style="58" bestFit="1" customWidth="1"/>
    <col min="13321" max="13321" width="11.42578125" style="58" customWidth="1"/>
    <col min="13322" max="13322" width="13.42578125" style="58" customWidth="1"/>
    <col min="13323" max="13323" width="10.85546875" style="58" customWidth="1"/>
    <col min="13324" max="13324" width="12.140625" style="58" customWidth="1"/>
    <col min="13325" max="13561" width="8.85546875" style="58"/>
    <col min="13562" max="13562" width="19.28515625" style="58" customWidth="1"/>
    <col min="13563" max="13563" width="9.140625" style="58" bestFit="1" customWidth="1"/>
    <col min="13564" max="13564" width="19.5703125" style="58" customWidth="1"/>
    <col min="13565" max="13565" width="11.28515625" style="58" customWidth="1"/>
    <col min="13566" max="13566" width="8.7109375" style="58" bestFit="1" customWidth="1"/>
    <col min="13567" max="13567" width="10.85546875" style="58" bestFit="1" customWidth="1"/>
    <col min="13568" max="13569" width="8.28515625" style="58" customWidth="1"/>
    <col min="13570" max="13570" width="10.42578125" style="58" bestFit="1" customWidth="1"/>
    <col min="13571" max="13571" width="11.28515625" style="58" customWidth="1"/>
    <col min="13572" max="13572" width="13.28515625" style="58" customWidth="1"/>
    <col min="13573" max="13573" width="10.85546875" style="58" bestFit="1" customWidth="1"/>
    <col min="13574" max="13575" width="8.28515625" style="58" customWidth="1"/>
    <col min="13576" max="13576" width="10.42578125" style="58" bestFit="1" customWidth="1"/>
    <col min="13577" max="13577" width="11.42578125" style="58" customWidth="1"/>
    <col min="13578" max="13578" width="13.42578125" style="58" customWidth="1"/>
    <col min="13579" max="13579" width="10.85546875" style="58" customWidth="1"/>
    <col min="13580" max="13580" width="12.140625" style="58" customWidth="1"/>
    <col min="13581" max="13817" width="8.85546875" style="58"/>
    <col min="13818" max="13818" width="19.28515625" style="58" customWidth="1"/>
    <col min="13819" max="13819" width="9.140625" style="58" bestFit="1" customWidth="1"/>
    <col min="13820" max="13820" width="19.5703125" style="58" customWidth="1"/>
    <col min="13821" max="13821" width="11.28515625" style="58" customWidth="1"/>
    <col min="13822" max="13822" width="8.7109375" style="58" bestFit="1" customWidth="1"/>
    <col min="13823" max="13823" width="10.85546875" style="58" bestFit="1" customWidth="1"/>
    <col min="13824" max="13825" width="8.28515625" style="58" customWidth="1"/>
    <col min="13826" max="13826" width="10.42578125" style="58" bestFit="1" customWidth="1"/>
    <col min="13827" max="13827" width="11.28515625" style="58" customWidth="1"/>
    <col min="13828" max="13828" width="13.28515625" style="58" customWidth="1"/>
    <col min="13829" max="13829" width="10.85546875" style="58" bestFit="1" customWidth="1"/>
    <col min="13830" max="13831" width="8.28515625" style="58" customWidth="1"/>
    <col min="13832" max="13832" width="10.42578125" style="58" bestFit="1" customWidth="1"/>
    <col min="13833" max="13833" width="11.42578125" style="58" customWidth="1"/>
    <col min="13834" max="13834" width="13.42578125" style="58" customWidth="1"/>
    <col min="13835" max="13835" width="10.85546875" style="58" customWidth="1"/>
    <col min="13836" max="13836" width="12.140625" style="58" customWidth="1"/>
    <col min="13837" max="14073" width="8.85546875" style="58"/>
    <col min="14074" max="14074" width="19.28515625" style="58" customWidth="1"/>
    <col min="14075" max="14075" width="9.140625" style="58" bestFit="1" customWidth="1"/>
    <col min="14076" max="14076" width="19.5703125" style="58" customWidth="1"/>
    <col min="14077" max="14077" width="11.28515625" style="58" customWidth="1"/>
    <col min="14078" max="14078" width="8.7109375" style="58" bestFit="1" customWidth="1"/>
    <col min="14079" max="14079" width="10.85546875" style="58" bestFit="1" customWidth="1"/>
    <col min="14080" max="14081" width="8.28515625" style="58" customWidth="1"/>
    <col min="14082" max="14082" width="10.42578125" style="58" bestFit="1" customWidth="1"/>
    <col min="14083" max="14083" width="11.28515625" style="58" customWidth="1"/>
    <col min="14084" max="14084" width="13.28515625" style="58" customWidth="1"/>
    <col min="14085" max="14085" width="10.85546875" style="58" bestFit="1" customWidth="1"/>
    <col min="14086" max="14087" width="8.28515625" style="58" customWidth="1"/>
    <col min="14088" max="14088" width="10.42578125" style="58" bestFit="1" customWidth="1"/>
    <col min="14089" max="14089" width="11.42578125" style="58" customWidth="1"/>
    <col min="14090" max="14090" width="13.42578125" style="58" customWidth="1"/>
    <col min="14091" max="14091" width="10.85546875" style="58" customWidth="1"/>
    <col min="14092" max="14092" width="12.140625" style="58" customWidth="1"/>
    <col min="14093" max="14329" width="8.85546875" style="58"/>
    <col min="14330" max="14330" width="19.28515625" style="58" customWidth="1"/>
    <col min="14331" max="14331" width="9.140625" style="58" bestFit="1" customWidth="1"/>
    <col min="14332" max="14332" width="19.5703125" style="58" customWidth="1"/>
    <col min="14333" max="14333" width="11.28515625" style="58" customWidth="1"/>
    <col min="14334" max="14334" width="8.7109375" style="58" bestFit="1" customWidth="1"/>
    <col min="14335" max="14335" width="10.85546875" style="58" bestFit="1" customWidth="1"/>
    <col min="14336" max="14337" width="8.28515625" style="58" customWidth="1"/>
    <col min="14338" max="14338" width="10.42578125" style="58" bestFit="1" customWidth="1"/>
    <col min="14339" max="14339" width="11.28515625" style="58" customWidth="1"/>
    <col min="14340" max="14340" width="13.28515625" style="58" customWidth="1"/>
    <col min="14341" max="14341" width="10.85546875" style="58" bestFit="1" customWidth="1"/>
    <col min="14342" max="14343" width="8.28515625" style="58" customWidth="1"/>
    <col min="14344" max="14344" width="10.42578125" style="58" bestFit="1" customWidth="1"/>
    <col min="14345" max="14345" width="11.42578125" style="58" customWidth="1"/>
    <col min="14346" max="14346" width="13.42578125" style="58" customWidth="1"/>
    <col min="14347" max="14347" width="10.85546875" style="58" customWidth="1"/>
    <col min="14348" max="14348" width="12.140625" style="58" customWidth="1"/>
    <col min="14349" max="14585" width="8.85546875" style="58"/>
    <col min="14586" max="14586" width="19.28515625" style="58" customWidth="1"/>
    <col min="14587" max="14587" width="9.140625" style="58" bestFit="1" customWidth="1"/>
    <col min="14588" max="14588" width="19.5703125" style="58" customWidth="1"/>
    <col min="14589" max="14589" width="11.28515625" style="58" customWidth="1"/>
    <col min="14590" max="14590" width="8.7109375" style="58" bestFit="1" customWidth="1"/>
    <col min="14591" max="14591" width="10.85546875" style="58" bestFit="1" customWidth="1"/>
    <col min="14592" max="14593" width="8.28515625" style="58" customWidth="1"/>
    <col min="14594" max="14594" width="10.42578125" style="58" bestFit="1" customWidth="1"/>
    <col min="14595" max="14595" width="11.28515625" style="58" customWidth="1"/>
    <col min="14596" max="14596" width="13.28515625" style="58" customWidth="1"/>
    <col min="14597" max="14597" width="10.85546875" style="58" bestFit="1" customWidth="1"/>
    <col min="14598" max="14599" width="8.28515625" style="58" customWidth="1"/>
    <col min="14600" max="14600" width="10.42578125" style="58" bestFit="1" customWidth="1"/>
    <col min="14601" max="14601" width="11.42578125" style="58" customWidth="1"/>
    <col min="14602" max="14602" width="13.42578125" style="58" customWidth="1"/>
    <col min="14603" max="14603" width="10.85546875" style="58" customWidth="1"/>
    <col min="14604" max="14604" width="12.140625" style="58" customWidth="1"/>
    <col min="14605" max="14841" width="8.85546875" style="58"/>
    <col min="14842" max="14842" width="19.28515625" style="58" customWidth="1"/>
    <col min="14843" max="14843" width="9.140625" style="58" bestFit="1" customWidth="1"/>
    <col min="14844" max="14844" width="19.5703125" style="58" customWidth="1"/>
    <col min="14845" max="14845" width="11.28515625" style="58" customWidth="1"/>
    <col min="14846" max="14846" width="8.7109375" style="58" bestFit="1" customWidth="1"/>
    <col min="14847" max="14847" width="10.85546875" style="58" bestFit="1" customWidth="1"/>
    <col min="14848" max="14849" width="8.28515625" style="58" customWidth="1"/>
    <col min="14850" max="14850" width="10.42578125" style="58" bestFit="1" customWidth="1"/>
    <col min="14851" max="14851" width="11.28515625" style="58" customWidth="1"/>
    <col min="14852" max="14852" width="13.28515625" style="58" customWidth="1"/>
    <col min="14853" max="14853" width="10.85546875" style="58" bestFit="1" customWidth="1"/>
    <col min="14854" max="14855" width="8.28515625" style="58" customWidth="1"/>
    <col min="14856" max="14856" width="10.42578125" style="58" bestFit="1" customWidth="1"/>
    <col min="14857" max="14857" width="11.42578125" style="58" customWidth="1"/>
    <col min="14858" max="14858" width="13.42578125" style="58" customWidth="1"/>
    <col min="14859" max="14859" width="10.85546875" style="58" customWidth="1"/>
    <col min="14860" max="14860" width="12.140625" style="58" customWidth="1"/>
    <col min="14861" max="15097" width="8.85546875" style="58"/>
    <col min="15098" max="15098" width="19.28515625" style="58" customWidth="1"/>
    <col min="15099" max="15099" width="9.140625" style="58" bestFit="1" customWidth="1"/>
    <col min="15100" max="15100" width="19.5703125" style="58" customWidth="1"/>
    <col min="15101" max="15101" width="11.28515625" style="58" customWidth="1"/>
    <col min="15102" max="15102" width="8.7109375" style="58" bestFit="1" customWidth="1"/>
    <col min="15103" max="15103" width="10.85546875" style="58" bestFit="1" customWidth="1"/>
    <col min="15104" max="15105" width="8.28515625" style="58" customWidth="1"/>
    <col min="15106" max="15106" width="10.42578125" style="58" bestFit="1" customWidth="1"/>
    <col min="15107" max="15107" width="11.28515625" style="58" customWidth="1"/>
    <col min="15108" max="15108" width="13.28515625" style="58" customWidth="1"/>
    <col min="15109" max="15109" width="10.85546875" style="58" bestFit="1" customWidth="1"/>
    <col min="15110" max="15111" width="8.28515625" style="58" customWidth="1"/>
    <col min="15112" max="15112" width="10.42578125" style="58" bestFit="1" customWidth="1"/>
    <col min="15113" max="15113" width="11.42578125" style="58" customWidth="1"/>
    <col min="15114" max="15114" width="13.42578125" style="58" customWidth="1"/>
    <col min="15115" max="15115" width="10.85546875" style="58" customWidth="1"/>
    <col min="15116" max="15116" width="12.140625" style="58" customWidth="1"/>
    <col min="15117" max="15353" width="8.85546875" style="58"/>
    <col min="15354" max="15354" width="19.28515625" style="58" customWidth="1"/>
    <col min="15355" max="15355" width="9.140625" style="58" bestFit="1" customWidth="1"/>
    <col min="15356" max="15356" width="19.5703125" style="58" customWidth="1"/>
    <col min="15357" max="15357" width="11.28515625" style="58" customWidth="1"/>
    <col min="15358" max="15358" width="8.7109375" style="58" bestFit="1" customWidth="1"/>
    <col min="15359" max="15359" width="10.85546875" style="58" bestFit="1" customWidth="1"/>
    <col min="15360" max="15361" width="8.28515625" style="58" customWidth="1"/>
    <col min="15362" max="15362" width="10.42578125" style="58" bestFit="1" customWidth="1"/>
    <col min="15363" max="15363" width="11.28515625" style="58" customWidth="1"/>
    <col min="15364" max="15364" width="13.28515625" style="58" customWidth="1"/>
    <col min="15365" max="15365" width="10.85546875" style="58" bestFit="1" customWidth="1"/>
    <col min="15366" max="15367" width="8.28515625" style="58" customWidth="1"/>
    <col min="15368" max="15368" width="10.42578125" style="58" bestFit="1" customWidth="1"/>
    <col min="15369" max="15369" width="11.42578125" style="58" customWidth="1"/>
    <col min="15370" max="15370" width="13.42578125" style="58" customWidth="1"/>
    <col min="15371" max="15371" width="10.85546875" style="58" customWidth="1"/>
    <col min="15372" max="15372" width="12.140625" style="58" customWidth="1"/>
    <col min="15373" max="15609" width="8.85546875" style="58"/>
    <col min="15610" max="15610" width="19.28515625" style="58" customWidth="1"/>
    <col min="15611" max="15611" width="9.140625" style="58" bestFit="1" customWidth="1"/>
    <col min="15612" max="15612" width="19.5703125" style="58" customWidth="1"/>
    <col min="15613" max="15613" width="11.28515625" style="58" customWidth="1"/>
    <col min="15614" max="15614" width="8.7109375" style="58" bestFit="1" customWidth="1"/>
    <col min="15615" max="15615" width="10.85546875" style="58" bestFit="1" customWidth="1"/>
    <col min="15616" max="15617" width="8.28515625" style="58" customWidth="1"/>
    <col min="15618" max="15618" width="10.42578125" style="58" bestFit="1" customWidth="1"/>
    <col min="15619" max="15619" width="11.28515625" style="58" customWidth="1"/>
    <col min="15620" max="15620" width="13.28515625" style="58" customWidth="1"/>
    <col min="15621" max="15621" width="10.85546875" style="58" bestFit="1" customWidth="1"/>
    <col min="15622" max="15623" width="8.28515625" style="58" customWidth="1"/>
    <col min="15624" max="15624" width="10.42578125" style="58" bestFit="1" customWidth="1"/>
    <col min="15625" max="15625" width="11.42578125" style="58" customWidth="1"/>
    <col min="15626" max="15626" width="13.42578125" style="58" customWidth="1"/>
    <col min="15627" max="15627" width="10.85546875" style="58" customWidth="1"/>
    <col min="15628" max="15628" width="12.140625" style="58" customWidth="1"/>
    <col min="15629" max="15865" width="8.85546875" style="58"/>
    <col min="15866" max="15866" width="19.28515625" style="58" customWidth="1"/>
    <col min="15867" max="15867" width="9.140625" style="58" bestFit="1" customWidth="1"/>
    <col min="15868" max="15868" width="19.5703125" style="58" customWidth="1"/>
    <col min="15869" max="15869" width="11.28515625" style="58" customWidth="1"/>
    <col min="15870" max="15870" width="8.7109375" style="58" bestFit="1" customWidth="1"/>
    <col min="15871" max="15871" width="10.85546875" style="58" bestFit="1" customWidth="1"/>
    <col min="15872" max="15873" width="8.28515625" style="58" customWidth="1"/>
    <col min="15874" max="15874" width="10.42578125" style="58" bestFit="1" customWidth="1"/>
    <col min="15875" max="15875" width="11.28515625" style="58" customWidth="1"/>
    <col min="15876" max="15876" width="13.28515625" style="58" customWidth="1"/>
    <col min="15877" max="15877" width="10.85546875" style="58" bestFit="1" customWidth="1"/>
    <col min="15878" max="15879" width="8.28515625" style="58" customWidth="1"/>
    <col min="15880" max="15880" width="10.42578125" style="58" bestFit="1" customWidth="1"/>
    <col min="15881" max="15881" width="11.42578125" style="58" customWidth="1"/>
    <col min="15882" max="15882" width="13.42578125" style="58" customWidth="1"/>
    <col min="15883" max="15883" width="10.85546875" style="58" customWidth="1"/>
    <col min="15884" max="15884" width="12.140625" style="58" customWidth="1"/>
    <col min="15885" max="16121" width="8.85546875" style="58"/>
    <col min="16122" max="16122" width="19.28515625" style="58" customWidth="1"/>
    <col min="16123" max="16123" width="9.140625" style="58" bestFit="1" customWidth="1"/>
    <col min="16124" max="16124" width="19.5703125" style="58" customWidth="1"/>
    <col min="16125" max="16125" width="11.28515625" style="58" customWidth="1"/>
    <col min="16126" max="16126" width="8.7109375" style="58" bestFit="1" customWidth="1"/>
    <col min="16127" max="16127" width="10.85546875" style="58" bestFit="1" customWidth="1"/>
    <col min="16128" max="16129" width="8.28515625" style="58" customWidth="1"/>
    <col min="16130" max="16130" width="10.42578125" style="58" bestFit="1" customWidth="1"/>
    <col min="16131" max="16131" width="11.28515625" style="58" customWidth="1"/>
    <col min="16132" max="16132" width="13.28515625" style="58" customWidth="1"/>
    <col min="16133" max="16133" width="10.85546875" style="58" bestFit="1" customWidth="1"/>
    <col min="16134" max="16135" width="8.28515625" style="58" customWidth="1"/>
    <col min="16136" max="16136" width="10.42578125" style="58" bestFit="1" customWidth="1"/>
    <col min="16137" max="16137" width="11.42578125" style="58" customWidth="1"/>
    <col min="16138" max="16138" width="13.42578125" style="58" customWidth="1"/>
    <col min="16139" max="16139" width="10.85546875" style="58" customWidth="1"/>
    <col min="16140" max="16140" width="12.140625" style="58" customWidth="1"/>
    <col min="16141" max="16384" width="8.85546875" style="58"/>
  </cols>
  <sheetData>
    <row r="1" spans="1:24" ht="15.75">
      <c r="A1" s="53" t="s">
        <v>58</v>
      </c>
      <c r="B1" s="54"/>
      <c r="C1" s="55"/>
      <c r="D1" s="54"/>
      <c r="E1" s="54"/>
      <c r="F1" s="56"/>
      <c r="G1" s="56"/>
      <c r="H1" s="56"/>
      <c r="I1" s="56"/>
      <c r="J1" s="56"/>
      <c r="K1" s="56"/>
      <c r="L1" s="56"/>
      <c r="M1" s="56"/>
      <c r="N1" s="56"/>
      <c r="O1" s="54"/>
      <c r="P1" s="54"/>
      <c r="Q1" s="54"/>
      <c r="R1" s="54"/>
      <c r="S1" s="57"/>
      <c r="T1" s="57"/>
      <c r="U1" s="57"/>
      <c r="V1" s="57"/>
      <c r="W1" s="57"/>
      <c r="X1" s="57"/>
    </row>
    <row r="2" spans="1:24" ht="15.75">
      <c r="A2" s="53" t="s">
        <v>178</v>
      </c>
      <c r="B2" s="54"/>
      <c r="C2" s="55"/>
      <c r="D2" s="54"/>
      <c r="E2" s="54"/>
      <c r="F2" s="56"/>
      <c r="G2" s="56"/>
      <c r="H2" s="56"/>
      <c r="I2" s="56"/>
      <c r="J2" s="56"/>
      <c r="K2" s="56"/>
      <c r="L2" s="56"/>
      <c r="M2" s="56"/>
      <c r="N2" s="56"/>
      <c r="O2" s="54"/>
      <c r="P2" s="54"/>
      <c r="Q2" s="54"/>
      <c r="R2" s="54"/>
      <c r="S2" s="57"/>
      <c r="T2" s="57"/>
      <c r="U2" s="57"/>
      <c r="V2" s="57"/>
      <c r="W2" s="57"/>
      <c r="X2" s="57"/>
    </row>
    <row r="3" spans="1:24" ht="12.75" thickBot="1">
      <c r="A3" s="229"/>
      <c r="B3" s="229"/>
      <c r="C3" s="54"/>
      <c r="D3" s="54"/>
      <c r="E3" s="229"/>
      <c r="F3" s="230"/>
      <c r="G3" s="229"/>
      <c r="H3" s="229"/>
      <c r="I3" s="229"/>
      <c r="J3" s="229"/>
      <c r="K3" s="230"/>
      <c r="L3" s="229"/>
      <c r="M3" s="231"/>
      <c r="N3" s="229"/>
      <c r="O3" s="230"/>
      <c r="P3" s="229"/>
      <c r="Q3" s="229"/>
      <c r="R3" s="54"/>
      <c r="S3" s="232"/>
      <c r="T3" s="233"/>
      <c r="U3" s="232"/>
      <c r="V3" s="233"/>
      <c r="W3" s="232"/>
      <c r="X3" s="233"/>
    </row>
    <row r="4" spans="1:24" s="234" customFormat="1">
      <c r="G4" s="235" t="s">
        <v>179</v>
      </c>
      <c r="H4" s="236"/>
      <c r="I4" s="236"/>
      <c r="J4" s="236"/>
      <c r="K4" s="236"/>
      <c r="L4" s="235" t="s">
        <v>180</v>
      </c>
      <c r="M4" s="236"/>
      <c r="N4" s="236"/>
      <c r="O4" s="236"/>
      <c r="P4" s="236"/>
      <c r="Q4" s="237"/>
      <c r="R4" s="238"/>
      <c r="S4" s="239"/>
      <c r="T4" s="239"/>
      <c r="U4" s="239"/>
      <c r="V4" s="239"/>
      <c r="W4" s="239"/>
      <c r="X4" s="239"/>
    </row>
    <row r="5" spans="1:24" s="246" customFormat="1" ht="38.25">
      <c r="A5" s="240" t="s">
        <v>73</v>
      </c>
      <c r="B5" s="240" t="s">
        <v>74</v>
      </c>
      <c r="C5" s="240" t="s">
        <v>181</v>
      </c>
      <c r="D5" s="240" t="s">
        <v>76</v>
      </c>
      <c r="E5" s="240" t="s">
        <v>77</v>
      </c>
      <c r="F5" s="241" t="s">
        <v>182</v>
      </c>
      <c r="G5" s="242" t="s">
        <v>183</v>
      </c>
      <c r="H5" s="240" t="s">
        <v>184</v>
      </c>
      <c r="I5" s="240" t="s">
        <v>185</v>
      </c>
      <c r="J5" s="240" t="s">
        <v>186</v>
      </c>
      <c r="K5" s="240" t="s">
        <v>187</v>
      </c>
      <c r="L5" s="242" t="s">
        <v>183</v>
      </c>
      <c r="M5" s="240" t="s">
        <v>188</v>
      </c>
      <c r="N5" s="240" t="s">
        <v>185</v>
      </c>
      <c r="O5" s="240" t="s">
        <v>186</v>
      </c>
      <c r="P5" s="240" t="s">
        <v>187</v>
      </c>
      <c r="Q5" s="243" t="s">
        <v>189</v>
      </c>
      <c r="R5" s="240" t="s">
        <v>190</v>
      </c>
      <c r="S5" s="244" t="s">
        <v>191</v>
      </c>
      <c r="T5" s="245"/>
      <c r="U5" s="244" t="s">
        <v>192</v>
      </c>
      <c r="V5" s="245"/>
      <c r="W5" s="244" t="s">
        <v>193</v>
      </c>
      <c r="X5" s="245"/>
    </row>
    <row r="6" spans="1:24" s="256" customFormat="1" ht="24">
      <c r="A6" s="247" t="s">
        <v>89</v>
      </c>
      <c r="B6" s="247" t="s">
        <v>194</v>
      </c>
      <c r="C6" s="247" t="s">
        <v>195</v>
      </c>
      <c r="D6" s="247" t="s">
        <v>196</v>
      </c>
      <c r="E6" s="247" t="s">
        <v>89</v>
      </c>
      <c r="F6" s="248" t="s">
        <v>197</v>
      </c>
      <c r="G6" s="249"/>
      <c r="H6" s="250"/>
      <c r="I6" s="250"/>
      <c r="J6" s="251"/>
      <c r="K6" s="252"/>
      <c r="L6" s="249">
        <v>6475</v>
      </c>
      <c r="M6" s="250">
        <v>40909</v>
      </c>
      <c r="N6" s="250">
        <v>41274</v>
      </c>
      <c r="O6" s="251">
        <v>7700</v>
      </c>
      <c r="P6" s="252">
        <f>O6/L6</f>
        <v>1.1891891891891893</v>
      </c>
      <c r="Q6" s="253" t="s">
        <v>198</v>
      </c>
      <c r="R6" s="254" t="s">
        <v>199</v>
      </c>
      <c r="S6" s="255">
        <v>7700</v>
      </c>
      <c r="T6" s="255">
        <v>7700</v>
      </c>
      <c r="U6" s="255">
        <v>7700</v>
      </c>
      <c r="V6" s="255">
        <v>7700</v>
      </c>
      <c r="W6" s="255">
        <f>U6-S6</f>
        <v>0</v>
      </c>
      <c r="X6" s="255">
        <f>V6-T6</f>
        <v>0</v>
      </c>
    </row>
    <row r="7" spans="1:24" s="256" customFormat="1" ht="24">
      <c r="A7" s="247" t="s">
        <v>89</v>
      </c>
      <c r="B7" s="247" t="s">
        <v>194</v>
      </c>
      <c r="C7" s="247" t="s">
        <v>195</v>
      </c>
      <c r="D7" s="247" t="s">
        <v>196</v>
      </c>
      <c r="E7" s="247" t="s">
        <v>89</v>
      </c>
      <c r="F7" s="248" t="s">
        <v>197</v>
      </c>
      <c r="G7" s="249">
        <v>6475</v>
      </c>
      <c r="H7" s="250">
        <v>40909</v>
      </c>
      <c r="I7" s="250">
        <v>41274</v>
      </c>
      <c r="J7" s="251">
        <v>7700</v>
      </c>
      <c r="K7" s="252">
        <f t="shared" ref="K7:K17" si="0">J7/G7</f>
        <v>1.1891891891891893</v>
      </c>
      <c r="L7" s="249">
        <v>6475</v>
      </c>
      <c r="M7" s="250">
        <v>41275</v>
      </c>
      <c r="N7" s="250">
        <v>41639</v>
      </c>
      <c r="O7" s="251">
        <v>8010</v>
      </c>
      <c r="P7" s="252">
        <f t="shared" ref="P7:P43" si="1">O7/L7</f>
        <v>1.237065637065637</v>
      </c>
      <c r="Q7" s="253" t="s">
        <v>198</v>
      </c>
      <c r="R7" s="254" t="s">
        <v>199</v>
      </c>
      <c r="S7" s="255">
        <v>0</v>
      </c>
      <c r="T7" s="251">
        <f>ROUND((O7-J7)/12*6,-2)</f>
        <v>200</v>
      </c>
      <c r="U7" s="255">
        <v>0</v>
      </c>
      <c r="V7" s="251">
        <v>200</v>
      </c>
      <c r="W7" s="255">
        <f t="shared" ref="W7:X43" si="2">U7-S7</f>
        <v>0</v>
      </c>
      <c r="X7" s="255">
        <f t="shared" si="2"/>
        <v>0</v>
      </c>
    </row>
    <row r="8" spans="1:24" s="256" customFormat="1" ht="24">
      <c r="A8" s="247" t="s">
        <v>200</v>
      </c>
      <c r="B8" s="247" t="s">
        <v>201</v>
      </c>
      <c r="C8" s="247" t="s">
        <v>202</v>
      </c>
      <c r="D8" s="247" t="s">
        <v>203</v>
      </c>
      <c r="E8" s="247" t="s">
        <v>105</v>
      </c>
      <c r="F8" s="248" t="s">
        <v>204</v>
      </c>
      <c r="G8" s="249">
        <v>43000</v>
      </c>
      <c r="H8" s="250">
        <v>38718</v>
      </c>
      <c r="I8" s="250">
        <v>40574</v>
      </c>
      <c r="J8" s="251">
        <v>945400</v>
      </c>
      <c r="K8" s="252">
        <f t="shared" si="0"/>
        <v>21.986046511627908</v>
      </c>
      <c r="L8" s="249">
        <v>43000</v>
      </c>
      <c r="M8" s="250">
        <v>40575</v>
      </c>
      <c r="N8" s="250">
        <v>42400</v>
      </c>
      <c r="O8" s="251">
        <v>1032000</v>
      </c>
      <c r="P8" s="252">
        <f t="shared" si="1"/>
        <v>24</v>
      </c>
      <c r="Q8" s="253" t="s">
        <v>205</v>
      </c>
      <c r="R8" s="254" t="s">
        <v>199</v>
      </c>
      <c r="S8" s="255">
        <f>ROUND((O8-J8)*(12/12),-2)</f>
        <v>86600</v>
      </c>
      <c r="T8" s="255">
        <f>ROUND((O8-J8)*(12/12),-2)</f>
        <v>86600</v>
      </c>
      <c r="U8" s="255">
        <v>86600</v>
      </c>
      <c r="V8" s="255">
        <v>86600</v>
      </c>
      <c r="W8" s="255">
        <f t="shared" si="2"/>
        <v>0</v>
      </c>
      <c r="X8" s="255">
        <f t="shared" si="2"/>
        <v>0</v>
      </c>
    </row>
    <row r="9" spans="1:24" s="256" customFormat="1">
      <c r="A9" s="247" t="s">
        <v>105</v>
      </c>
      <c r="B9" s="247" t="s">
        <v>206</v>
      </c>
      <c r="C9" s="247" t="s">
        <v>207</v>
      </c>
      <c r="D9" s="247" t="s">
        <v>208</v>
      </c>
      <c r="E9" s="247" t="s">
        <v>105</v>
      </c>
      <c r="F9" s="248" t="s">
        <v>197</v>
      </c>
      <c r="G9" s="249">
        <v>170097</v>
      </c>
      <c r="H9" s="250">
        <v>39173</v>
      </c>
      <c r="I9" s="250">
        <v>40268</v>
      </c>
      <c r="J9" s="251">
        <v>27923</v>
      </c>
      <c r="K9" s="252">
        <f t="shared" si="0"/>
        <v>0.16415927382611098</v>
      </c>
      <c r="L9" s="249">
        <v>170097</v>
      </c>
      <c r="M9" s="250">
        <v>40269</v>
      </c>
      <c r="N9" s="250">
        <v>42094</v>
      </c>
      <c r="O9" s="251">
        <v>31026</v>
      </c>
      <c r="P9" s="252">
        <f t="shared" si="1"/>
        <v>0.18240180602832501</v>
      </c>
      <c r="Q9" s="253"/>
      <c r="R9" s="254" t="s">
        <v>209</v>
      </c>
      <c r="S9" s="255">
        <f>ROUND((O9-J9)*(12/12),-2)</f>
        <v>3100</v>
      </c>
      <c r="T9" s="255">
        <f>ROUND((O9-J9)*(12/12),-2)</f>
        <v>3100</v>
      </c>
      <c r="U9" s="255">
        <v>3100</v>
      </c>
      <c r="V9" s="255">
        <v>3100</v>
      </c>
      <c r="W9" s="255">
        <f t="shared" si="2"/>
        <v>0</v>
      </c>
      <c r="X9" s="255">
        <f t="shared" si="2"/>
        <v>0</v>
      </c>
    </row>
    <row r="10" spans="1:24" s="256" customFormat="1" ht="36">
      <c r="A10" s="247" t="s">
        <v>105</v>
      </c>
      <c r="B10" s="247" t="s">
        <v>210</v>
      </c>
      <c r="C10" s="247" t="s">
        <v>211</v>
      </c>
      <c r="D10" s="247" t="s">
        <v>212</v>
      </c>
      <c r="E10" s="247" t="s">
        <v>213</v>
      </c>
      <c r="F10" s="248" t="s">
        <v>204</v>
      </c>
      <c r="G10" s="249">
        <v>9000</v>
      </c>
      <c r="H10" s="250">
        <v>39264</v>
      </c>
      <c r="I10" s="250">
        <v>39994</v>
      </c>
      <c r="J10" s="251">
        <v>126262</v>
      </c>
      <c r="K10" s="252">
        <f t="shared" si="0"/>
        <v>14.029111111111112</v>
      </c>
      <c r="L10" s="249">
        <v>9000</v>
      </c>
      <c r="M10" s="250">
        <v>39995</v>
      </c>
      <c r="N10" s="250">
        <v>40724</v>
      </c>
      <c r="O10" s="251">
        <v>133213</v>
      </c>
      <c r="P10" s="252">
        <f t="shared" si="1"/>
        <v>14.801444444444444</v>
      </c>
      <c r="Q10" s="253" t="s">
        <v>214</v>
      </c>
      <c r="R10" s="254" t="s">
        <v>199</v>
      </c>
      <c r="S10" s="255">
        <f>ROUND((O10-J10),-2)</f>
        <v>7000</v>
      </c>
      <c r="T10" s="255">
        <f>ROUND((O10-J10),-2)</f>
        <v>7000</v>
      </c>
      <c r="U10" s="255">
        <v>7000</v>
      </c>
      <c r="V10" s="255">
        <v>7000</v>
      </c>
      <c r="W10" s="255">
        <f t="shared" si="2"/>
        <v>0</v>
      </c>
      <c r="X10" s="255">
        <f t="shared" si="2"/>
        <v>0</v>
      </c>
    </row>
    <row r="11" spans="1:24" s="256" customFormat="1" ht="24">
      <c r="A11" s="247" t="s">
        <v>105</v>
      </c>
      <c r="B11" s="247" t="s">
        <v>215</v>
      </c>
      <c r="C11" s="247" t="s">
        <v>216</v>
      </c>
      <c r="D11" s="247" t="s">
        <v>217</v>
      </c>
      <c r="E11" s="247" t="s">
        <v>218</v>
      </c>
      <c r="F11" s="248" t="s">
        <v>204</v>
      </c>
      <c r="G11" s="249"/>
      <c r="H11" s="250"/>
      <c r="I11" s="250"/>
      <c r="J11" s="251"/>
      <c r="K11" s="252"/>
      <c r="L11" s="249">
        <v>4886</v>
      </c>
      <c r="M11" s="250">
        <v>40422</v>
      </c>
      <c r="N11" s="250">
        <v>42247</v>
      </c>
      <c r="O11" s="251">
        <v>87948</v>
      </c>
      <c r="P11" s="252">
        <f t="shared" si="1"/>
        <v>18</v>
      </c>
      <c r="Q11" s="253" t="s">
        <v>219</v>
      </c>
      <c r="R11" s="254" t="s">
        <v>209</v>
      </c>
      <c r="S11" s="255">
        <f>ROUND(O11,-2)</f>
        <v>87900</v>
      </c>
      <c r="T11" s="255">
        <f>ROUND(O11,-2)</f>
        <v>87900</v>
      </c>
      <c r="U11" s="255">
        <v>87900</v>
      </c>
      <c r="V11" s="255">
        <v>87900</v>
      </c>
      <c r="W11" s="255">
        <f t="shared" si="2"/>
        <v>0</v>
      </c>
      <c r="X11" s="255">
        <f t="shared" si="2"/>
        <v>0</v>
      </c>
    </row>
    <row r="12" spans="1:24" s="256" customFormat="1" ht="24">
      <c r="A12" s="247" t="s">
        <v>109</v>
      </c>
      <c r="B12" s="247" t="s">
        <v>220</v>
      </c>
      <c r="C12" s="247" t="s">
        <v>221</v>
      </c>
      <c r="D12" s="247" t="s">
        <v>222</v>
      </c>
      <c r="E12" s="247" t="s">
        <v>113</v>
      </c>
      <c r="F12" s="248" t="s">
        <v>223</v>
      </c>
      <c r="G12" s="249">
        <v>3840</v>
      </c>
      <c r="H12" s="250">
        <v>38139</v>
      </c>
      <c r="I12" s="250">
        <v>39721</v>
      </c>
      <c r="J12" s="251">
        <v>26400</v>
      </c>
      <c r="K12" s="252">
        <f t="shared" si="0"/>
        <v>6.875</v>
      </c>
      <c r="L12" s="249">
        <v>3840</v>
      </c>
      <c r="M12" s="250">
        <v>39722</v>
      </c>
      <c r="N12" s="250">
        <v>41547</v>
      </c>
      <c r="O12" s="251">
        <v>39360</v>
      </c>
      <c r="P12" s="252">
        <f t="shared" si="1"/>
        <v>10.25</v>
      </c>
      <c r="Q12" s="253" t="s">
        <v>224</v>
      </c>
      <c r="R12" s="254" t="s">
        <v>199</v>
      </c>
      <c r="S12" s="255">
        <f>ROUND(O12-J12,-2)</f>
        <v>13000</v>
      </c>
      <c r="T12" s="255">
        <f>ROUND(O12-J12,-2)</f>
        <v>13000</v>
      </c>
      <c r="U12" s="255">
        <v>13000</v>
      </c>
      <c r="V12" s="255">
        <v>13000</v>
      </c>
      <c r="W12" s="255">
        <f t="shared" si="2"/>
        <v>0</v>
      </c>
      <c r="X12" s="255">
        <f t="shared" si="2"/>
        <v>0</v>
      </c>
    </row>
    <row r="13" spans="1:24" s="256" customFormat="1" ht="24">
      <c r="A13" s="247" t="s">
        <v>225</v>
      </c>
      <c r="B13" s="247" t="s">
        <v>226</v>
      </c>
      <c r="C13" s="247" t="s">
        <v>227</v>
      </c>
      <c r="D13" s="247" t="s">
        <v>228</v>
      </c>
      <c r="E13" s="247" t="s">
        <v>229</v>
      </c>
      <c r="F13" s="248" t="s">
        <v>230</v>
      </c>
      <c r="G13" s="249">
        <v>33832</v>
      </c>
      <c r="H13" s="250">
        <v>38596</v>
      </c>
      <c r="I13" s="250">
        <v>40421</v>
      </c>
      <c r="J13" s="251">
        <v>828718</v>
      </c>
      <c r="K13" s="252">
        <f t="shared" si="0"/>
        <v>24.495093402695673</v>
      </c>
      <c r="L13" s="249">
        <v>33832</v>
      </c>
      <c r="M13" s="250">
        <v>40422</v>
      </c>
      <c r="N13" s="250">
        <v>42247</v>
      </c>
      <c r="O13" s="251">
        <v>883526</v>
      </c>
      <c r="P13" s="252">
        <f t="shared" si="1"/>
        <v>26.115098131946088</v>
      </c>
      <c r="Q13" s="253"/>
      <c r="R13" s="254" t="s">
        <v>199</v>
      </c>
      <c r="S13" s="255">
        <f>ROUND(O13-J13,-2)</f>
        <v>54800</v>
      </c>
      <c r="T13" s="255">
        <f>ROUND(O13-J13,-2)</f>
        <v>54800</v>
      </c>
      <c r="U13" s="255">
        <v>54800</v>
      </c>
      <c r="V13" s="255">
        <v>54800</v>
      </c>
      <c r="W13" s="255">
        <f t="shared" si="2"/>
        <v>0</v>
      </c>
      <c r="X13" s="255">
        <f t="shared" si="2"/>
        <v>0</v>
      </c>
    </row>
    <row r="14" spans="1:24" s="257" customFormat="1">
      <c r="A14" s="247" t="s">
        <v>231</v>
      </c>
      <c r="B14" s="247" t="s">
        <v>232</v>
      </c>
      <c r="C14" s="247" t="s">
        <v>233</v>
      </c>
      <c r="D14" s="247" t="s">
        <v>234</v>
      </c>
      <c r="E14" s="247" t="s">
        <v>235</v>
      </c>
      <c r="F14" s="248" t="s">
        <v>197</v>
      </c>
      <c r="G14" s="249">
        <v>10000</v>
      </c>
      <c r="H14" s="250">
        <v>40057</v>
      </c>
      <c r="I14" s="250">
        <v>40421</v>
      </c>
      <c r="J14" s="251">
        <v>165000</v>
      </c>
      <c r="K14" s="252">
        <f t="shared" si="0"/>
        <v>16.5</v>
      </c>
      <c r="L14" s="249">
        <v>10000</v>
      </c>
      <c r="M14" s="250">
        <v>40422</v>
      </c>
      <c r="N14" s="250">
        <v>40786</v>
      </c>
      <c r="O14" s="251">
        <v>169956</v>
      </c>
      <c r="P14" s="252">
        <f t="shared" si="1"/>
        <v>16.9956</v>
      </c>
      <c r="Q14" s="253"/>
      <c r="R14" s="254" t="s">
        <v>199</v>
      </c>
      <c r="S14" s="255">
        <f>ROUND(O14-J14,-2)</f>
        <v>5000</v>
      </c>
      <c r="T14" s="255">
        <v>5000</v>
      </c>
      <c r="U14" s="255">
        <v>5000</v>
      </c>
      <c r="V14" s="255">
        <v>5000</v>
      </c>
      <c r="W14" s="255">
        <f t="shared" si="2"/>
        <v>0</v>
      </c>
      <c r="X14" s="255">
        <f t="shared" si="2"/>
        <v>0</v>
      </c>
    </row>
    <row r="15" spans="1:24" s="257" customFormat="1">
      <c r="A15" s="247" t="s">
        <v>231</v>
      </c>
      <c r="B15" s="247" t="s">
        <v>232</v>
      </c>
      <c r="C15" s="247" t="s">
        <v>233</v>
      </c>
      <c r="D15" s="247" t="s">
        <v>234</v>
      </c>
      <c r="E15" s="247" t="s">
        <v>235</v>
      </c>
      <c r="F15" s="248" t="s">
        <v>197</v>
      </c>
      <c r="G15" s="249">
        <v>10000</v>
      </c>
      <c r="H15" s="250">
        <v>40422</v>
      </c>
      <c r="I15" s="250">
        <v>40786</v>
      </c>
      <c r="J15" s="251">
        <v>169956</v>
      </c>
      <c r="K15" s="252">
        <f t="shared" si="0"/>
        <v>16.9956</v>
      </c>
      <c r="L15" s="249">
        <v>10000</v>
      </c>
      <c r="M15" s="250">
        <v>40787</v>
      </c>
      <c r="N15" s="250">
        <v>41152</v>
      </c>
      <c r="O15" s="251">
        <v>175056</v>
      </c>
      <c r="P15" s="252">
        <f t="shared" si="1"/>
        <v>17.505600000000001</v>
      </c>
      <c r="Q15" s="253"/>
      <c r="R15" s="254" t="s">
        <v>199</v>
      </c>
      <c r="S15" s="255">
        <f>ROUND((O15-J15)/12*2,-2)</f>
        <v>900</v>
      </c>
      <c r="T15" s="255">
        <f>900+ROUND(((O15-J15)/12*10)+((O16-J16)/12*2),-2)</f>
        <v>6000</v>
      </c>
      <c r="U15" s="255">
        <v>900</v>
      </c>
      <c r="V15" s="255">
        <v>6000</v>
      </c>
      <c r="W15" s="255">
        <f t="shared" si="2"/>
        <v>0</v>
      </c>
      <c r="X15" s="255">
        <f t="shared" si="2"/>
        <v>0</v>
      </c>
    </row>
    <row r="16" spans="1:24" s="257" customFormat="1">
      <c r="A16" s="247" t="s">
        <v>231</v>
      </c>
      <c r="B16" s="247" t="s">
        <v>232</v>
      </c>
      <c r="C16" s="247" t="s">
        <v>233</v>
      </c>
      <c r="D16" s="247" t="s">
        <v>234</v>
      </c>
      <c r="E16" s="247" t="s">
        <v>235</v>
      </c>
      <c r="F16" s="248" t="s">
        <v>197</v>
      </c>
      <c r="G16" s="249">
        <v>10000</v>
      </c>
      <c r="H16" s="250">
        <v>40787</v>
      </c>
      <c r="I16" s="250">
        <v>41152</v>
      </c>
      <c r="J16" s="251">
        <v>175056</v>
      </c>
      <c r="K16" s="252">
        <f t="shared" si="0"/>
        <v>17.505600000000001</v>
      </c>
      <c r="L16" s="249">
        <v>10000</v>
      </c>
      <c r="M16" s="250">
        <v>41153</v>
      </c>
      <c r="N16" s="250">
        <v>41517</v>
      </c>
      <c r="O16" s="251">
        <v>180300</v>
      </c>
      <c r="P16" s="252">
        <f t="shared" si="1"/>
        <v>18.03</v>
      </c>
      <c r="Q16" s="253"/>
      <c r="R16" s="254" t="s">
        <v>199</v>
      </c>
      <c r="S16" s="255">
        <f>ROUND((O16-J16)/12*10,-2)</f>
        <v>4400</v>
      </c>
      <c r="T16" s="251">
        <f>ROUND((O16-J16),-2)</f>
        <v>5200</v>
      </c>
      <c r="U16" s="255">
        <v>4400</v>
      </c>
      <c r="V16" s="251">
        <v>5200</v>
      </c>
      <c r="W16" s="255">
        <f t="shared" si="2"/>
        <v>0</v>
      </c>
      <c r="X16" s="255">
        <f t="shared" si="2"/>
        <v>0</v>
      </c>
    </row>
    <row r="17" spans="1:24" s="257" customFormat="1">
      <c r="A17" s="247" t="s">
        <v>236</v>
      </c>
      <c r="B17" s="247" t="s">
        <v>237</v>
      </c>
      <c r="C17" s="247" t="s">
        <v>238</v>
      </c>
      <c r="D17" s="247" t="s">
        <v>239</v>
      </c>
      <c r="E17" s="247" t="s">
        <v>229</v>
      </c>
      <c r="F17" s="248" t="s">
        <v>197</v>
      </c>
      <c r="G17" s="249">
        <v>2500</v>
      </c>
      <c r="H17" s="250">
        <v>39387</v>
      </c>
      <c r="I17" s="250">
        <v>39752</v>
      </c>
      <c r="J17" s="251">
        <v>60183</v>
      </c>
      <c r="K17" s="252">
        <f t="shared" si="0"/>
        <v>24.0732</v>
      </c>
      <c r="L17" s="249">
        <v>2500</v>
      </c>
      <c r="M17" s="250">
        <v>39753</v>
      </c>
      <c r="N17" s="250">
        <v>40482</v>
      </c>
      <c r="O17" s="251">
        <v>65479</v>
      </c>
      <c r="P17" s="252">
        <f t="shared" si="1"/>
        <v>26.191600000000001</v>
      </c>
      <c r="Q17" s="253"/>
      <c r="R17" s="254" t="s">
        <v>199</v>
      </c>
      <c r="S17" s="255">
        <f>ROUND(O17-J17,-2)</f>
        <v>5300</v>
      </c>
      <c r="T17" s="255">
        <f>ROUND(O17-J17,-2)</f>
        <v>5300</v>
      </c>
      <c r="U17" s="255">
        <v>5300</v>
      </c>
      <c r="V17" s="255">
        <v>5300</v>
      </c>
      <c r="W17" s="255">
        <f t="shared" si="2"/>
        <v>0</v>
      </c>
      <c r="X17" s="255">
        <f t="shared" si="2"/>
        <v>0</v>
      </c>
    </row>
    <row r="18" spans="1:24" s="256" customFormat="1" ht="24">
      <c r="A18" s="247" t="s">
        <v>120</v>
      </c>
      <c r="B18" s="247" t="s">
        <v>240</v>
      </c>
      <c r="C18" s="247" t="s">
        <v>241</v>
      </c>
      <c r="D18" s="247" t="s">
        <v>242</v>
      </c>
      <c r="E18" s="247" t="s">
        <v>120</v>
      </c>
      <c r="F18" s="248" t="s">
        <v>243</v>
      </c>
      <c r="G18" s="249"/>
      <c r="H18" s="250"/>
      <c r="I18" s="250"/>
      <c r="J18" s="251"/>
      <c r="K18" s="252"/>
      <c r="L18" s="249">
        <v>17786</v>
      </c>
      <c r="M18" s="250">
        <v>40269</v>
      </c>
      <c r="N18" s="250">
        <v>40633</v>
      </c>
      <c r="O18" s="251">
        <v>524868</v>
      </c>
      <c r="P18" s="252">
        <f t="shared" si="1"/>
        <v>29.510176543348702</v>
      </c>
      <c r="Q18" s="253"/>
      <c r="R18" s="254" t="s">
        <v>199</v>
      </c>
      <c r="S18" s="255">
        <f>ROUND(O18,-2)</f>
        <v>524900</v>
      </c>
      <c r="T18" s="255">
        <f>ROUND(O18,-2)</f>
        <v>524900</v>
      </c>
      <c r="U18" s="255">
        <v>524900</v>
      </c>
      <c r="V18" s="255">
        <v>524900</v>
      </c>
      <c r="W18" s="255">
        <f t="shared" si="2"/>
        <v>0</v>
      </c>
      <c r="X18" s="255">
        <f t="shared" si="2"/>
        <v>0</v>
      </c>
    </row>
    <row r="19" spans="1:24" s="257" customFormat="1">
      <c r="A19" s="247" t="s">
        <v>120</v>
      </c>
      <c r="B19" s="247" t="s">
        <v>244</v>
      </c>
      <c r="C19" s="247" t="s">
        <v>245</v>
      </c>
      <c r="D19" s="247" t="s">
        <v>246</v>
      </c>
      <c r="E19" s="247" t="s">
        <v>120</v>
      </c>
      <c r="F19" s="248" t="s">
        <v>197</v>
      </c>
      <c r="G19" s="249"/>
      <c r="H19" s="250"/>
      <c r="I19" s="250"/>
      <c r="J19" s="251"/>
      <c r="K19" s="252"/>
      <c r="L19" s="249">
        <v>6000</v>
      </c>
      <c r="M19" s="250">
        <v>39994</v>
      </c>
      <c r="N19" s="250">
        <v>42155</v>
      </c>
      <c r="O19" s="251">
        <v>50000</v>
      </c>
      <c r="P19" s="252">
        <f t="shared" si="1"/>
        <v>8.3333333333333339</v>
      </c>
      <c r="Q19" s="253"/>
      <c r="R19" s="254" t="s">
        <v>209</v>
      </c>
      <c r="S19" s="255">
        <f>ROUND(O19,-2)</f>
        <v>50000</v>
      </c>
      <c r="T19" s="255">
        <f>ROUND(O19,-2)</f>
        <v>50000</v>
      </c>
      <c r="U19" s="255">
        <v>50000</v>
      </c>
      <c r="V19" s="255">
        <v>50000</v>
      </c>
      <c r="W19" s="255">
        <f t="shared" si="2"/>
        <v>0</v>
      </c>
      <c r="X19" s="255">
        <f t="shared" si="2"/>
        <v>0</v>
      </c>
    </row>
    <row r="20" spans="1:24" s="256" customFormat="1">
      <c r="A20" s="247" t="s">
        <v>120</v>
      </c>
      <c r="B20" s="247" t="s">
        <v>247</v>
      </c>
      <c r="C20" s="247" t="s">
        <v>166</v>
      </c>
      <c r="D20" s="247" t="s">
        <v>248</v>
      </c>
      <c r="E20" s="247" t="s">
        <v>120</v>
      </c>
      <c r="F20" s="248" t="s">
        <v>249</v>
      </c>
      <c r="G20" s="249"/>
      <c r="H20" s="250"/>
      <c r="I20" s="250"/>
      <c r="J20" s="251"/>
      <c r="K20" s="252"/>
      <c r="L20" s="249">
        <v>9000</v>
      </c>
      <c r="M20" s="250">
        <v>39448</v>
      </c>
      <c r="N20" s="250">
        <v>39814</v>
      </c>
      <c r="O20" s="251">
        <v>88220</v>
      </c>
      <c r="P20" s="252">
        <f t="shared" si="1"/>
        <v>9.8022222222222215</v>
      </c>
      <c r="Q20" s="253"/>
      <c r="R20" s="254" t="s">
        <v>209</v>
      </c>
      <c r="S20" s="255">
        <f>ROUND(O20,-2)</f>
        <v>88200</v>
      </c>
      <c r="T20" s="255">
        <f>ROUND(O20,-2)</f>
        <v>88200</v>
      </c>
      <c r="U20" s="255">
        <v>88200</v>
      </c>
      <c r="V20" s="255">
        <v>88200</v>
      </c>
      <c r="W20" s="255">
        <f t="shared" si="2"/>
        <v>0</v>
      </c>
      <c r="X20" s="255">
        <f t="shared" si="2"/>
        <v>0</v>
      </c>
    </row>
    <row r="21" spans="1:24" s="257" customFormat="1">
      <c r="A21" s="247" t="s">
        <v>250</v>
      </c>
      <c r="B21" s="247" t="s">
        <v>251</v>
      </c>
      <c r="C21" s="247" t="s">
        <v>166</v>
      </c>
      <c r="D21" s="247" t="s">
        <v>252</v>
      </c>
      <c r="E21" s="247" t="s">
        <v>253</v>
      </c>
      <c r="F21" s="248" t="s">
        <v>197</v>
      </c>
      <c r="G21" s="249"/>
      <c r="H21" s="250"/>
      <c r="I21" s="250"/>
      <c r="J21" s="251"/>
      <c r="K21" s="252"/>
      <c r="L21" s="249">
        <v>18211</v>
      </c>
      <c r="M21" s="250">
        <v>40056</v>
      </c>
      <c r="N21" s="250">
        <v>14488</v>
      </c>
      <c r="O21" s="251">
        <v>102000</v>
      </c>
      <c r="P21" s="252">
        <f t="shared" si="1"/>
        <v>5.6010103783427603</v>
      </c>
      <c r="Q21" s="253"/>
      <c r="R21" s="254" t="s">
        <v>209</v>
      </c>
      <c r="S21" s="255">
        <f>ROUND(O21,-2)</f>
        <v>102000</v>
      </c>
      <c r="T21" s="255">
        <f>ROUND(O21,-2)</f>
        <v>102000</v>
      </c>
      <c r="U21" s="255">
        <v>102000</v>
      </c>
      <c r="V21" s="255">
        <v>102000</v>
      </c>
      <c r="W21" s="255">
        <f t="shared" si="2"/>
        <v>0</v>
      </c>
      <c r="X21" s="255">
        <f t="shared" si="2"/>
        <v>0</v>
      </c>
    </row>
    <row r="22" spans="1:24" s="257" customFormat="1" ht="24">
      <c r="A22" s="247" t="s">
        <v>134</v>
      </c>
      <c r="B22" s="247" t="s">
        <v>254</v>
      </c>
      <c r="C22" s="247" t="s">
        <v>255</v>
      </c>
      <c r="D22" s="247" t="s">
        <v>256</v>
      </c>
      <c r="E22" s="247" t="s">
        <v>134</v>
      </c>
      <c r="F22" s="248" t="s">
        <v>204</v>
      </c>
      <c r="G22" s="249">
        <v>27987</v>
      </c>
      <c r="H22" s="250">
        <v>38534</v>
      </c>
      <c r="I22" s="250">
        <v>39721</v>
      </c>
      <c r="J22" s="251">
        <v>166992</v>
      </c>
      <c r="K22" s="252">
        <f t="shared" ref="K22:K24" si="3">J22/G22</f>
        <v>5.9667702862043095</v>
      </c>
      <c r="L22" s="249">
        <v>27987</v>
      </c>
      <c r="M22" s="250">
        <v>39722</v>
      </c>
      <c r="N22" s="250">
        <v>41547</v>
      </c>
      <c r="O22" s="251">
        <v>223460</v>
      </c>
      <c r="P22" s="252">
        <f t="shared" si="1"/>
        <v>7.9844213384785796</v>
      </c>
      <c r="Q22" s="253"/>
      <c r="R22" s="254" t="s">
        <v>199</v>
      </c>
      <c r="S22" s="255">
        <f t="shared" ref="S22:S42" si="4">ROUND(O22-J22,-2)</f>
        <v>56500</v>
      </c>
      <c r="T22" s="255">
        <f t="shared" ref="T22:T42" si="5">ROUND(O22-J22,-2)</f>
        <v>56500</v>
      </c>
      <c r="U22" s="255">
        <v>56500</v>
      </c>
      <c r="V22" s="255">
        <v>56500</v>
      </c>
      <c r="W22" s="255">
        <f t="shared" si="2"/>
        <v>0</v>
      </c>
      <c r="X22" s="255">
        <f t="shared" si="2"/>
        <v>0</v>
      </c>
    </row>
    <row r="23" spans="1:24" s="257" customFormat="1" ht="24">
      <c r="A23" s="247" t="s">
        <v>134</v>
      </c>
      <c r="B23" s="247" t="s">
        <v>257</v>
      </c>
      <c r="C23" s="247" t="s">
        <v>258</v>
      </c>
      <c r="D23" s="247" t="s">
        <v>259</v>
      </c>
      <c r="E23" s="247" t="s">
        <v>134</v>
      </c>
      <c r="F23" s="248" t="s">
        <v>204</v>
      </c>
      <c r="G23" s="249">
        <v>6600</v>
      </c>
      <c r="H23" s="250">
        <v>40017</v>
      </c>
      <c r="I23" s="250">
        <v>40421</v>
      </c>
      <c r="J23" s="251">
        <v>39600</v>
      </c>
      <c r="K23" s="252">
        <f t="shared" si="3"/>
        <v>6</v>
      </c>
      <c r="L23" s="249">
        <v>6600</v>
      </c>
      <c r="M23" s="250">
        <v>40422</v>
      </c>
      <c r="N23" s="250">
        <v>41121</v>
      </c>
      <c r="O23" s="251">
        <v>43200</v>
      </c>
      <c r="P23" s="252">
        <f t="shared" si="1"/>
        <v>6.5454545454545459</v>
      </c>
      <c r="Q23" s="253" t="s">
        <v>260</v>
      </c>
      <c r="R23" s="254" t="s">
        <v>209</v>
      </c>
      <c r="S23" s="251">
        <f>ROUND(O23-J23,-2)</f>
        <v>3600</v>
      </c>
      <c r="T23" s="251">
        <f>ROUND(O23-J23,-2)</f>
        <v>3600</v>
      </c>
      <c r="U23" s="251">
        <v>3600</v>
      </c>
      <c r="V23" s="251">
        <v>3600</v>
      </c>
      <c r="W23" s="255">
        <f t="shared" si="2"/>
        <v>0</v>
      </c>
      <c r="X23" s="255">
        <f t="shared" si="2"/>
        <v>0</v>
      </c>
    </row>
    <row r="24" spans="1:24" s="257" customFormat="1" ht="24">
      <c r="A24" s="247" t="s">
        <v>134</v>
      </c>
      <c r="B24" s="247" t="s">
        <v>257</v>
      </c>
      <c r="C24" s="247" t="s">
        <v>258</v>
      </c>
      <c r="D24" s="247" t="s">
        <v>259</v>
      </c>
      <c r="E24" s="247" t="s">
        <v>134</v>
      </c>
      <c r="F24" s="248" t="s">
        <v>204</v>
      </c>
      <c r="G24" s="249">
        <v>6600</v>
      </c>
      <c r="H24" s="250">
        <v>40422</v>
      </c>
      <c r="I24" s="250">
        <v>41121</v>
      </c>
      <c r="J24" s="251">
        <v>43200</v>
      </c>
      <c r="K24" s="252">
        <f t="shared" si="3"/>
        <v>6.5454545454545459</v>
      </c>
      <c r="L24" s="249">
        <v>6600</v>
      </c>
      <c r="M24" s="250">
        <v>41061</v>
      </c>
      <c r="N24" s="250">
        <v>42216</v>
      </c>
      <c r="O24" s="251">
        <v>48000</v>
      </c>
      <c r="P24" s="252">
        <f t="shared" si="1"/>
        <v>7.2727272727272725</v>
      </c>
      <c r="Q24" s="253" t="s">
        <v>260</v>
      </c>
      <c r="R24" s="254" t="s">
        <v>209</v>
      </c>
      <c r="S24" s="251">
        <v>0</v>
      </c>
      <c r="T24" s="251">
        <f>ROUND(O24-J24,-2)/12</f>
        <v>400</v>
      </c>
      <c r="U24" s="251">
        <v>0</v>
      </c>
      <c r="V24" s="251">
        <v>400</v>
      </c>
      <c r="W24" s="255">
        <f t="shared" si="2"/>
        <v>0</v>
      </c>
      <c r="X24" s="255">
        <f t="shared" si="2"/>
        <v>0</v>
      </c>
    </row>
    <row r="25" spans="1:24" s="257" customFormat="1" ht="24">
      <c r="A25" s="247" t="s">
        <v>134</v>
      </c>
      <c r="B25" s="247" t="s">
        <v>261</v>
      </c>
      <c r="C25" s="247" t="s">
        <v>262</v>
      </c>
      <c r="D25" s="247" t="s">
        <v>263</v>
      </c>
      <c r="E25" s="247" t="s">
        <v>134</v>
      </c>
      <c r="F25" s="248" t="s">
        <v>204</v>
      </c>
      <c r="G25" s="249"/>
      <c r="H25" s="250"/>
      <c r="I25" s="250"/>
      <c r="J25" s="251"/>
      <c r="K25" s="252"/>
      <c r="L25" s="249">
        <v>317</v>
      </c>
      <c r="M25" s="250">
        <v>40360</v>
      </c>
      <c r="N25" s="250">
        <v>40724</v>
      </c>
      <c r="O25" s="251">
        <v>6468</v>
      </c>
      <c r="P25" s="252">
        <f t="shared" si="1"/>
        <v>20.403785488958992</v>
      </c>
      <c r="Q25" s="253" t="s">
        <v>264</v>
      </c>
      <c r="R25" s="254" t="s">
        <v>209</v>
      </c>
      <c r="S25" s="255">
        <f t="shared" ref="S25" si="6">ROUND(O25-J25,-2)</f>
        <v>6500</v>
      </c>
      <c r="T25" s="255">
        <f t="shared" ref="T25" si="7">ROUND(O25-J25,-2)</f>
        <v>6500</v>
      </c>
      <c r="U25" s="255">
        <v>6500</v>
      </c>
      <c r="V25" s="255">
        <v>6500</v>
      </c>
      <c r="W25" s="255">
        <f t="shared" si="2"/>
        <v>0</v>
      </c>
      <c r="X25" s="255">
        <f t="shared" si="2"/>
        <v>0</v>
      </c>
    </row>
    <row r="26" spans="1:24" s="257" customFormat="1" ht="24">
      <c r="A26" s="247" t="s">
        <v>134</v>
      </c>
      <c r="B26" s="247" t="s">
        <v>265</v>
      </c>
      <c r="C26" s="247" t="s">
        <v>266</v>
      </c>
      <c r="D26" s="247" t="s">
        <v>267</v>
      </c>
      <c r="E26" s="247" t="s">
        <v>134</v>
      </c>
      <c r="F26" s="248" t="s">
        <v>204</v>
      </c>
      <c r="G26" s="249">
        <v>23571</v>
      </c>
      <c r="H26" s="250">
        <v>37895</v>
      </c>
      <c r="I26" s="250">
        <v>39721</v>
      </c>
      <c r="J26" s="251">
        <v>196256</v>
      </c>
      <c r="K26" s="252">
        <f t="shared" ref="K26:K42" si="8">J26/G26</f>
        <v>8.3261635060031391</v>
      </c>
      <c r="L26" s="249">
        <v>23571</v>
      </c>
      <c r="M26" s="250">
        <v>39722</v>
      </c>
      <c r="N26" s="250">
        <v>41547</v>
      </c>
      <c r="O26" s="251">
        <v>223434</v>
      </c>
      <c r="P26" s="252">
        <f t="shared" si="1"/>
        <v>9.479190530736922</v>
      </c>
      <c r="Q26" s="253"/>
      <c r="R26" s="254" t="s">
        <v>199</v>
      </c>
      <c r="S26" s="255">
        <f t="shared" si="4"/>
        <v>27200</v>
      </c>
      <c r="T26" s="255">
        <f t="shared" si="5"/>
        <v>27200</v>
      </c>
      <c r="U26" s="255">
        <v>27200</v>
      </c>
      <c r="V26" s="255">
        <v>27200</v>
      </c>
      <c r="W26" s="255">
        <f t="shared" si="2"/>
        <v>0</v>
      </c>
      <c r="X26" s="255">
        <f t="shared" si="2"/>
        <v>0</v>
      </c>
    </row>
    <row r="27" spans="1:24" s="256" customFormat="1" ht="24">
      <c r="A27" s="247" t="s">
        <v>134</v>
      </c>
      <c r="B27" s="247" t="s">
        <v>268</v>
      </c>
      <c r="C27" s="247" t="s">
        <v>269</v>
      </c>
      <c r="D27" s="247" t="s">
        <v>270</v>
      </c>
      <c r="E27" s="247" t="s">
        <v>134</v>
      </c>
      <c r="F27" s="248" t="s">
        <v>271</v>
      </c>
      <c r="G27" s="249">
        <v>6450</v>
      </c>
      <c r="H27" s="250">
        <v>39264</v>
      </c>
      <c r="I27" s="250">
        <v>39629</v>
      </c>
      <c r="J27" s="251">
        <v>24528</v>
      </c>
      <c r="K27" s="252">
        <f t="shared" si="8"/>
        <v>3.8027906976744186</v>
      </c>
      <c r="L27" s="249">
        <v>6450</v>
      </c>
      <c r="M27" s="250">
        <v>39630</v>
      </c>
      <c r="N27" s="250">
        <v>41090</v>
      </c>
      <c r="O27" s="251">
        <v>25264</v>
      </c>
      <c r="P27" s="252">
        <f t="shared" si="1"/>
        <v>3.9168992248062016</v>
      </c>
      <c r="Q27" s="253"/>
      <c r="R27" s="254" t="s">
        <v>199</v>
      </c>
      <c r="S27" s="255">
        <f t="shared" si="4"/>
        <v>700</v>
      </c>
      <c r="T27" s="255">
        <f t="shared" si="5"/>
        <v>700</v>
      </c>
      <c r="U27" s="255">
        <v>700</v>
      </c>
      <c r="V27" s="255">
        <v>700</v>
      </c>
      <c r="W27" s="255">
        <f t="shared" si="2"/>
        <v>0</v>
      </c>
      <c r="X27" s="255">
        <f t="shared" si="2"/>
        <v>0</v>
      </c>
    </row>
    <row r="28" spans="1:24" s="257" customFormat="1" ht="24">
      <c r="A28" s="247" t="s">
        <v>134</v>
      </c>
      <c r="B28" s="247" t="s">
        <v>272</v>
      </c>
      <c r="C28" s="247" t="s">
        <v>273</v>
      </c>
      <c r="D28" s="247" t="s">
        <v>274</v>
      </c>
      <c r="E28" s="247" t="s">
        <v>134</v>
      </c>
      <c r="F28" s="248" t="s">
        <v>204</v>
      </c>
      <c r="G28" s="249">
        <v>7953</v>
      </c>
      <c r="H28" s="250">
        <v>39264</v>
      </c>
      <c r="I28" s="250">
        <v>39629</v>
      </c>
      <c r="J28" s="251">
        <v>72567</v>
      </c>
      <c r="K28" s="252">
        <f t="shared" si="8"/>
        <v>9.1244813278008294</v>
      </c>
      <c r="L28" s="249">
        <v>7953</v>
      </c>
      <c r="M28" s="250">
        <v>39630</v>
      </c>
      <c r="N28" s="250">
        <v>39994</v>
      </c>
      <c r="O28" s="251">
        <v>75432</v>
      </c>
      <c r="P28" s="252">
        <f t="shared" si="1"/>
        <v>9.4847227461335351</v>
      </c>
      <c r="Q28" s="253" t="s">
        <v>275</v>
      </c>
      <c r="R28" s="254" t="s">
        <v>199</v>
      </c>
      <c r="S28" s="255">
        <f t="shared" si="4"/>
        <v>2900</v>
      </c>
      <c r="T28" s="255">
        <f t="shared" si="5"/>
        <v>2900</v>
      </c>
      <c r="U28" s="255">
        <v>2900</v>
      </c>
      <c r="V28" s="255">
        <v>2900</v>
      </c>
      <c r="W28" s="255">
        <f t="shared" si="2"/>
        <v>0</v>
      </c>
      <c r="X28" s="255">
        <f t="shared" si="2"/>
        <v>0</v>
      </c>
    </row>
    <row r="29" spans="1:24" s="257" customFormat="1" ht="24">
      <c r="A29" s="247" t="s">
        <v>134</v>
      </c>
      <c r="B29" s="247" t="s">
        <v>272</v>
      </c>
      <c r="C29" s="247" t="s">
        <v>273</v>
      </c>
      <c r="D29" s="247" t="s">
        <v>274</v>
      </c>
      <c r="E29" s="247" t="s">
        <v>134</v>
      </c>
      <c r="F29" s="248" t="s">
        <v>204</v>
      </c>
      <c r="G29" s="249">
        <v>7953</v>
      </c>
      <c r="H29" s="250">
        <v>39630</v>
      </c>
      <c r="I29" s="250">
        <v>39994</v>
      </c>
      <c r="J29" s="251">
        <v>75432</v>
      </c>
      <c r="K29" s="252">
        <f t="shared" si="8"/>
        <v>9.4847227461335351</v>
      </c>
      <c r="L29" s="249">
        <v>7953</v>
      </c>
      <c r="M29" s="250">
        <v>39995</v>
      </c>
      <c r="N29" s="250">
        <v>40359</v>
      </c>
      <c r="O29" s="251">
        <v>77696</v>
      </c>
      <c r="P29" s="252">
        <f t="shared" si="1"/>
        <v>9.7693951967810886</v>
      </c>
      <c r="Q29" s="253" t="s">
        <v>275</v>
      </c>
      <c r="R29" s="254" t="s">
        <v>199</v>
      </c>
      <c r="S29" s="255">
        <f t="shared" si="4"/>
        <v>2300</v>
      </c>
      <c r="T29" s="255">
        <f t="shared" si="5"/>
        <v>2300</v>
      </c>
      <c r="U29" s="255">
        <v>2300</v>
      </c>
      <c r="V29" s="255">
        <v>2300</v>
      </c>
      <c r="W29" s="255">
        <f t="shared" si="2"/>
        <v>0</v>
      </c>
      <c r="X29" s="255">
        <f t="shared" si="2"/>
        <v>0</v>
      </c>
    </row>
    <row r="30" spans="1:24" s="257" customFormat="1" ht="24">
      <c r="A30" s="247" t="s">
        <v>134</v>
      </c>
      <c r="B30" s="247" t="s">
        <v>272</v>
      </c>
      <c r="C30" s="247" t="s">
        <v>273</v>
      </c>
      <c r="D30" s="247" t="s">
        <v>274</v>
      </c>
      <c r="E30" s="247" t="s">
        <v>134</v>
      </c>
      <c r="F30" s="248" t="s">
        <v>204</v>
      </c>
      <c r="G30" s="249">
        <v>7953</v>
      </c>
      <c r="H30" s="250">
        <v>39995</v>
      </c>
      <c r="I30" s="250">
        <v>40359</v>
      </c>
      <c r="J30" s="251">
        <v>77696</v>
      </c>
      <c r="K30" s="252">
        <f t="shared" si="8"/>
        <v>9.7693951967810886</v>
      </c>
      <c r="L30" s="249">
        <v>7953</v>
      </c>
      <c r="M30" s="250">
        <v>40360</v>
      </c>
      <c r="N30" s="250">
        <v>40724</v>
      </c>
      <c r="O30" s="251">
        <v>80027</v>
      </c>
      <c r="P30" s="252">
        <f t="shared" si="1"/>
        <v>10.062492141330315</v>
      </c>
      <c r="Q30" s="253" t="s">
        <v>275</v>
      </c>
      <c r="R30" s="254" t="s">
        <v>199</v>
      </c>
      <c r="S30" s="255">
        <f t="shared" si="4"/>
        <v>2300</v>
      </c>
      <c r="T30" s="255">
        <f t="shared" si="5"/>
        <v>2300</v>
      </c>
      <c r="U30" s="255">
        <v>2300</v>
      </c>
      <c r="V30" s="255">
        <v>2300</v>
      </c>
      <c r="W30" s="255">
        <f t="shared" si="2"/>
        <v>0</v>
      </c>
      <c r="X30" s="255">
        <f t="shared" si="2"/>
        <v>0</v>
      </c>
    </row>
    <row r="31" spans="1:24" s="257" customFormat="1" ht="24">
      <c r="A31" s="247" t="s">
        <v>134</v>
      </c>
      <c r="B31" s="247" t="s">
        <v>272</v>
      </c>
      <c r="C31" s="247" t="s">
        <v>273</v>
      </c>
      <c r="D31" s="247" t="s">
        <v>274</v>
      </c>
      <c r="E31" s="247" t="s">
        <v>134</v>
      </c>
      <c r="F31" s="248" t="s">
        <v>204</v>
      </c>
      <c r="G31" s="249">
        <v>7953</v>
      </c>
      <c r="H31" s="250">
        <v>40360</v>
      </c>
      <c r="I31" s="250">
        <v>40724</v>
      </c>
      <c r="J31" s="251">
        <v>80027</v>
      </c>
      <c r="K31" s="252">
        <f t="shared" si="8"/>
        <v>10.062492141330315</v>
      </c>
      <c r="L31" s="249">
        <v>7953</v>
      </c>
      <c r="M31" s="250">
        <v>40725</v>
      </c>
      <c r="N31" s="250">
        <v>41090</v>
      </c>
      <c r="O31" s="251">
        <v>82428</v>
      </c>
      <c r="P31" s="252">
        <f t="shared" si="1"/>
        <v>10.364390795926065</v>
      </c>
      <c r="Q31" s="253" t="s">
        <v>275</v>
      </c>
      <c r="R31" s="254" t="s">
        <v>199</v>
      </c>
      <c r="S31" s="255">
        <f t="shared" si="4"/>
        <v>2400</v>
      </c>
      <c r="T31" s="255">
        <f t="shared" si="5"/>
        <v>2400</v>
      </c>
      <c r="U31" s="255">
        <v>2400</v>
      </c>
      <c r="V31" s="255">
        <v>2400</v>
      </c>
      <c r="W31" s="255">
        <f t="shared" si="2"/>
        <v>0</v>
      </c>
      <c r="X31" s="255">
        <f t="shared" si="2"/>
        <v>0</v>
      </c>
    </row>
    <row r="32" spans="1:24" s="257" customFormat="1" ht="24">
      <c r="A32" s="247" t="s">
        <v>134</v>
      </c>
      <c r="B32" s="247" t="s">
        <v>272</v>
      </c>
      <c r="C32" s="247" t="s">
        <v>273</v>
      </c>
      <c r="D32" s="247" t="s">
        <v>274</v>
      </c>
      <c r="E32" s="247" t="s">
        <v>134</v>
      </c>
      <c r="F32" s="248" t="s">
        <v>204</v>
      </c>
      <c r="G32" s="249">
        <v>7953</v>
      </c>
      <c r="H32" s="250">
        <v>40725</v>
      </c>
      <c r="I32" s="250">
        <v>41090</v>
      </c>
      <c r="J32" s="251">
        <v>82428</v>
      </c>
      <c r="K32" s="252">
        <f t="shared" si="8"/>
        <v>10.364390795926065</v>
      </c>
      <c r="L32" s="249">
        <v>7953</v>
      </c>
      <c r="M32" s="250">
        <v>41091</v>
      </c>
      <c r="N32" s="250">
        <v>41455</v>
      </c>
      <c r="O32" s="251">
        <v>84901</v>
      </c>
      <c r="P32" s="252">
        <f t="shared" si="1"/>
        <v>10.67534263799824</v>
      </c>
      <c r="Q32" s="253" t="s">
        <v>275</v>
      </c>
      <c r="R32" s="254" t="s">
        <v>199</v>
      </c>
      <c r="S32" s="255">
        <f t="shared" si="4"/>
        <v>2500</v>
      </c>
      <c r="T32" s="255">
        <f t="shared" si="5"/>
        <v>2500</v>
      </c>
      <c r="U32" s="255">
        <v>2500</v>
      </c>
      <c r="V32" s="255">
        <v>2500</v>
      </c>
      <c r="W32" s="255">
        <f t="shared" si="2"/>
        <v>0</v>
      </c>
      <c r="X32" s="255">
        <f t="shared" si="2"/>
        <v>0</v>
      </c>
    </row>
    <row r="33" spans="1:24" s="257" customFormat="1" ht="24">
      <c r="A33" s="247" t="s">
        <v>134</v>
      </c>
      <c r="B33" s="247" t="s">
        <v>276</v>
      </c>
      <c r="C33" s="247" t="s">
        <v>277</v>
      </c>
      <c r="D33" s="247" t="s">
        <v>278</v>
      </c>
      <c r="E33" s="247" t="s">
        <v>134</v>
      </c>
      <c r="F33" s="248" t="s">
        <v>204</v>
      </c>
      <c r="G33" s="249">
        <v>6466</v>
      </c>
      <c r="H33" s="250">
        <v>39264</v>
      </c>
      <c r="I33" s="250">
        <v>39629</v>
      </c>
      <c r="J33" s="251">
        <v>82054</v>
      </c>
      <c r="K33" s="252">
        <f t="shared" si="8"/>
        <v>12.690071141354778</v>
      </c>
      <c r="L33" s="249">
        <v>6466</v>
      </c>
      <c r="M33" s="250">
        <v>39630</v>
      </c>
      <c r="N33" s="250">
        <v>39994</v>
      </c>
      <c r="O33" s="251">
        <v>82874</v>
      </c>
      <c r="P33" s="252">
        <f t="shared" si="1"/>
        <v>12.816888339004022</v>
      </c>
      <c r="Q33" s="253" t="s">
        <v>275</v>
      </c>
      <c r="R33" s="254" t="s">
        <v>199</v>
      </c>
      <c r="S33" s="255">
        <f t="shared" si="4"/>
        <v>800</v>
      </c>
      <c r="T33" s="255">
        <f t="shared" si="5"/>
        <v>800</v>
      </c>
      <c r="U33" s="255">
        <v>800</v>
      </c>
      <c r="V33" s="255">
        <v>800</v>
      </c>
      <c r="W33" s="255">
        <f t="shared" si="2"/>
        <v>0</v>
      </c>
      <c r="X33" s="255">
        <f t="shared" si="2"/>
        <v>0</v>
      </c>
    </row>
    <row r="34" spans="1:24" s="257" customFormat="1" ht="24">
      <c r="A34" s="247" t="s">
        <v>134</v>
      </c>
      <c r="B34" s="247" t="s">
        <v>276</v>
      </c>
      <c r="C34" s="247" t="s">
        <v>277</v>
      </c>
      <c r="D34" s="247" t="s">
        <v>278</v>
      </c>
      <c r="E34" s="247" t="s">
        <v>134</v>
      </c>
      <c r="F34" s="248" t="s">
        <v>204</v>
      </c>
      <c r="G34" s="249">
        <v>6466</v>
      </c>
      <c r="H34" s="250">
        <v>39630</v>
      </c>
      <c r="I34" s="250">
        <v>39994</v>
      </c>
      <c r="J34" s="251">
        <v>82874</v>
      </c>
      <c r="K34" s="252">
        <f t="shared" si="8"/>
        <v>12.816888339004022</v>
      </c>
      <c r="L34" s="249">
        <v>6466</v>
      </c>
      <c r="M34" s="250">
        <v>39995</v>
      </c>
      <c r="N34" s="250">
        <v>40359</v>
      </c>
      <c r="O34" s="251">
        <v>83703</v>
      </c>
      <c r="P34" s="252">
        <f t="shared" si="1"/>
        <v>12.945097432725023</v>
      </c>
      <c r="Q34" s="253" t="s">
        <v>275</v>
      </c>
      <c r="R34" s="254" t="s">
        <v>199</v>
      </c>
      <c r="S34" s="255">
        <f t="shared" si="4"/>
        <v>800</v>
      </c>
      <c r="T34" s="255">
        <f t="shared" si="5"/>
        <v>800</v>
      </c>
      <c r="U34" s="255">
        <v>800</v>
      </c>
      <c r="V34" s="255">
        <v>800</v>
      </c>
      <c r="W34" s="255">
        <f t="shared" si="2"/>
        <v>0</v>
      </c>
      <c r="X34" s="255">
        <f t="shared" si="2"/>
        <v>0</v>
      </c>
    </row>
    <row r="35" spans="1:24" s="257" customFormat="1" ht="24">
      <c r="A35" s="247" t="s">
        <v>134</v>
      </c>
      <c r="B35" s="247" t="s">
        <v>276</v>
      </c>
      <c r="C35" s="247" t="s">
        <v>277</v>
      </c>
      <c r="D35" s="247" t="s">
        <v>278</v>
      </c>
      <c r="E35" s="247" t="s">
        <v>134</v>
      </c>
      <c r="F35" s="248" t="s">
        <v>204</v>
      </c>
      <c r="G35" s="249">
        <v>6466</v>
      </c>
      <c r="H35" s="250">
        <v>39995</v>
      </c>
      <c r="I35" s="250">
        <v>40359</v>
      </c>
      <c r="J35" s="251">
        <v>83703</v>
      </c>
      <c r="K35" s="252">
        <f t="shared" si="8"/>
        <v>12.945097432725023</v>
      </c>
      <c r="L35" s="249">
        <v>6466</v>
      </c>
      <c r="M35" s="250">
        <v>40360</v>
      </c>
      <c r="N35" s="250">
        <v>40724</v>
      </c>
      <c r="O35" s="251">
        <v>84540</v>
      </c>
      <c r="P35" s="252">
        <f t="shared" si="1"/>
        <v>13.074543767398701</v>
      </c>
      <c r="Q35" s="253" t="s">
        <v>275</v>
      </c>
      <c r="R35" s="254" t="s">
        <v>199</v>
      </c>
      <c r="S35" s="255">
        <f t="shared" si="4"/>
        <v>800</v>
      </c>
      <c r="T35" s="255">
        <f t="shared" si="5"/>
        <v>800</v>
      </c>
      <c r="U35" s="255">
        <v>800</v>
      </c>
      <c r="V35" s="255">
        <v>800</v>
      </c>
      <c r="W35" s="255">
        <f t="shared" si="2"/>
        <v>0</v>
      </c>
      <c r="X35" s="255">
        <f t="shared" si="2"/>
        <v>0</v>
      </c>
    </row>
    <row r="36" spans="1:24" s="257" customFormat="1" ht="24">
      <c r="A36" s="247" t="s">
        <v>134</v>
      </c>
      <c r="B36" s="247" t="s">
        <v>276</v>
      </c>
      <c r="C36" s="247" t="s">
        <v>277</v>
      </c>
      <c r="D36" s="247" t="s">
        <v>278</v>
      </c>
      <c r="E36" s="247" t="s">
        <v>134</v>
      </c>
      <c r="F36" s="248" t="s">
        <v>204</v>
      </c>
      <c r="G36" s="249">
        <v>6466</v>
      </c>
      <c r="H36" s="250">
        <v>40360</v>
      </c>
      <c r="I36" s="250">
        <v>40724</v>
      </c>
      <c r="J36" s="251">
        <v>84540</v>
      </c>
      <c r="K36" s="252">
        <f t="shared" si="8"/>
        <v>13.074543767398701</v>
      </c>
      <c r="L36" s="249">
        <v>6466</v>
      </c>
      <c r="M36" s="250">
        <v>40725</v>
      </c>
      <c r="N36" s="250">
        <v>41090</v>
      </c>
      <c r="O36" s="251">
        <v>85380</v>
      </c>
      <c r="P36" s="252">
        <f t="shared" si="1"/>
        <v>13.204454067429632</v>
      </c>
      <c r="Q36" s="253" t="s">
        <v>275</v>
      </c>
      <c r="R36" s="254" t="s">
        <v>199</v>
      </c>
      <c r="S36" s="255">
        <f t="shared" si="4"/>
        <v>800</v>
      </c>
      <c r="T36" s="255">
        <f t="shared" si="5"/>
        <v>800</v>
      </c>
      <c r="U36" s="255">
        <v>800</v>
      </c>
      <c r="V36" s="255">
        <v>800</v>
      </c>
      <c r="W36" s="255">
        <f t="shared" si="2"/>
        <v>0</v>
      </c>
      <c r="X36" s="255">
        <f t="shared" si="2"/>
        <v>0</v>
      </c>
    </row>
    <row r="37" spans="1:24" s="257" customFormat="1" ht="24">
      <c r="A37" s="247" t="s">
        <v>134</v>
      </c>
      <c r="B37" s="247" t="s">
        <v>276</v>
      </c>
      <c r="C37" s="247" t="s">
        <v>277</v>
      </c>
      <c r="D37" s="247" t="s">
        <v>278</v>
      </c>
      <c r="E37" s="247" t="s">
        <v>134</v>
      </c>
      <c r="F37" s="248" t="s">
        <v>204</v>
      </c>
      <c r="G37" s="249">
        <v>6466</v>
      </c>
      <c r="H37" s="250">
        <v>40725</v>
      </c>
      <c r="I37" s="250">
        <v>41090</v>
      </c>
      <c r="J37" s="251">
        <v>85380</v>
      </c>
      <c r="K37" s="252">
        <f t="shared" si="8"/>
        <v>13.204454067429632</v>
      </c>
      <c r="L37" s="249">
        <v>6466</v>
      </c>
      <c r="M37" s="250">
        <v>41091</v>
      </c>
      <c r="N37" s="250">
        <v>41455</v>
      </c>
      <c r="O37" s="251">
        <v>86239</v>
      </c>
      <c r="P37" s="252">
        <f t="shared" si="1"/>
        <v>13.337302814723166</v>
      </c>
      <c r="Q37" s="253" t="s">
        <v>275</v>
      </c>
      <c r="R37" s="254" t="s">
        <v>199</v>
      </c>
      <c r="S37" s="255">
        <f t="shared" si="4"/>
        <v>900</v>
      </c>
      <c r="T37" s="255">
        <f t="shared" si="5"/>
        <v>900</v>
      </c>
      <c r="U37" s="255">
        <v>900</v>
      </c>
      <c r="V37" s="255">
        <v>900</v>
      </c>
      <c r="W37" s="255">
        <f t="shared" si="2"/>
        <v>0</v>
      </c>
      <c r="X37" s="255">
        <f t="shared" si="2"/>
        <v>0</v>
      </c>
    </row>
    <row r="38" spans="1:24" s="257" customFormat="1" ht="24">
      <c r="A38" s="247" t="s">
        <v>134</v>
      </c>
      <c r="B38" s="247" t="s">
        <v>279</v>
      </c>
      <c r="C38" s="247" t="s">
        <v>280</v>
      </c>
      <c r="D38" s="247" t="s">
        <v>281</v>
      </c>
      <c r="E38" s="247" t="s">
        <v>282</v>
      </c>
      <c r="F38" s="248" t="s">
        <v>204</v>
      </c>
      <c r="G38" s="249">
        <v>7733</v>
      </c>
      <c r="H38" s="250">
        <v>39264</v>
      </c>
      <c r="I38" s="250">
        <v>39629</v>
      </c>
      <c r="J38" s="251">
        <v>62405</v>
      </c>
      <c r="K38" s="252">
        <f t="shared" si="8"/>
        <v>8.0699599120651744</v>
      </c>
      <c r="L38" s="249">
        <v>9022</v>
      </c>
      <c r="M38" s="250">
        <v>39630</v>
      </c>
      <c r="N38" s="250">
        <v>39994</v>
      </c>
      <c r="O38" s="251">
        <v>74883</v>
      </c>
      <c r="P38" s="252">
        <f t="shared" si="1"/>
        <v>8.3000443360673906</v>
      </c>
      <c r="Q38" s="253" t="s">
        <v>275</v>
      </c>
      <c r="R38" s="254" t="s">
        <v>199</v>
      </c>
      <c r="S38" s="255">
        <f t="shared" si="4"/>
        <v>12500</v>
      </c>
      <c r="T38" s="255">
        <f t="shared" si="5"/>
        <v>12500</v>
      </c>
      <c r="U38" s="255">
        <v>12500</v>
      </c>
      <c r="V38" s="255">
        <v>12500</v>
      </c>
      <c r="W38" s="255">
        <f t="shared" si="2"/>
        <v>0</v>
      </c>
      <c r="X38" s="255">
        <f t="shared" si="2"/>
        <v>0</v>
      </c>
    </row>
    <row r="39" spans="1:24" s="257" customFormat="1" ht="24">
      <c r="A39" s="247" t="s">
        <v>134</v>
      </c>
      <c r="B39" s="247" t="s">
        <v>279</v>
      </c>
      <c r="C39" s="247" t="s">
        <v>280</v>
      </c>
      <c r="D39" s="247" t="s">
        <v>281</v>
      </c>
      <c r="E39" s="247" t="s">
        <v>282</v>
      </c>
      <c r="F39" s="248" t="s">
        <v>204</v>
      </c>
      <c r="G39" s="249">
        <v>9022</v>
      </c>
      <c r="H39" s="250">
        <v>39630</v>
      </c>
      <c r="I39" s="250">
        <v>39994</v>
      </c>
      <c r="J39" s="251">
        <v>74883</v>
      </c>
      <c r="K39" s="252">
        <f t="shared" si="8"/>
        <v>8.3000443360673906</v>
      </c>
      <c r="L39" s="249">
        <v>10149</v>
      </c>
      <c r="M39" s="250">
        <v>39995</v>
      </c>
      <c r="N39" s="250">
        <v>40359</v>
      </c>
      <c r="O39" s="251">
        <v>86388</v>
      </c>
      <c r="P39" s="252">
        <f t="shared" si="1"/>
        <v>8.5119716228199831</v>
      </c>
      <c r="Q39" s="253" t="s">
        <v>275</v>
      </c>
      <c r="R39" s="254" t="s">
        <v>199</v>
      </c>
      <c r="S39" s="255">
        <f t="shared" si="4"/>
        <v>11500</v>
      </c>
      <c r="T39" s="255">
        <f t="shared" si="5"/>
        <v>11500</v>
      </c>
      <c r="U39" s="255">
        <v>11500</v>
      </c>
      <c r="V39" s="255">
        <v>11500</v>
      </c>
      <c r="W39" s="255">
        <f t="shared" si="2"/>
        <v>0</v>
      </c>
      <c r="X39" s="255">
        <f t="shared" si="2"/>
        <v>0</v>
      </c>
    </row>
    <row r="40" spans="1:24" s="257" customFormat="1" ht="24">
      <c r="A40" s="247" t="s">
        <v>134</v>
      </c>
      <c r="B40" s="247" t="s">
        <v>279</v>
      </c>
      <c r="C40" s="247" t="s">
        <v>280</v>
      </c>
      <c r="D40" s="247" t="s">
        <v>281</v>
      </c>
      <c r="E40" s="247" t="s">
        <v>282</v>
      </c>
      <c r="F40" s="248" t="s">
        <v>204</v>
      </c>
      <c r="G40" s="249">
        <v>10149</v>
      </c>
      <c r="H40" s="250">
        <v>39995</v>
      </c>
      <c r="I40" s="250">
        <v>40359</v>
      </c>
      <c r="J40" s="251">
        <v>86388</v>
      </c>
      <c r="K40" s="252">
        <f t="shared" si="8"/>
        <v>8.5119716228199831</v>
      </c>
      <c r="L40" s="249">
        <v>10149</v>
      </c>
      <c r="M40" s="250">
        <v>40360</v>
      </c>
      <c r="N40" s="250">
        <v>40724</v>
      </c>
      <c r="O40" s="251">
        <v>89844</v>
      </c>
      <c r="P40" s="252">
        <f t="shared" si="1"/>
        <v>8.8524977830328115</v>
      </c>
      <c r="Q40" s="253" t="s">
        <v>275</v>
      </c>
      <c r="R40" s="254" t="s">
        <v>199</v>
      </c>
      <c r="S40" s="255">
        <f t="shared" si="4"/>
        <v>3500</v>
      </c>
      <c r="T40" s="255">
        <f t="shared" si="5"/>
        <v>3500</v>
      </c>
      <c r="U40" s="255">
        <v>3500</v>
      </c>
      <c r="V40" s="255">
        <v>3500</v>
      </c>
      <c r="W40" s="255">
        <f t="shared" si="2"/>
        <v>0</v>
      </c>
      <c r="X40" s="255">
        <f t="shared" si="2"/>
        <v>0</v>
      </c>
    </row>
    <row r="41" spans="1:24" s="256" customFormat="1" ht="24">
      <c r="A41" s="247" t="s">
        <v>141</v>
      </c>
      <c r="B41" s="247" t="s">
        <v>283</v>
      </c>
      <c r="C41" s="247" t="s">
        <v>166</v>
      </c>
      <c r="D41" s="247" t="s">
        <v>284</v>
      </c>
      <c r="E41" s="247" t="s">
        <v>141</v>
      </c>
      <c r="F41" s="248" t="s">
        <v>285</v>
      </c>
      <c r="G41" s="249">
        <v>1500</v>
      </c>
      <c r="H41" s="250">
        <v>40360</v>
      </c>
      <c r="I41" s="250">
        <v>40724</v>
      </c>
      <c r="J41" s="251">
        <v>4005</v>
      </c>
      <c r="K41" s="252">
        <f t="shared" si="8"/>
        <v>2.67</v>
      </c>
      <c r="L41" s="249">
        <v>1680</v>
      </c>
      <c r="M41" s="250">
        <v>40725</v>
      </c>
      <c r="N41" s="250">
        <v>41455</v>
      </c>
      <c r="O41" s="251">
        <v>7200</v>
      </c>
      <c r="P41" s="252">
        <f t="shared" si="1"/>
        <v>4.2857142857142856</v>
      </c>
      <c r="Q41" s="253"/>
      <c r="R41" s="254" t="s">
        <v>199</v>
      </c>
      <c r="S41" s="255">
        <f t="shared" si="4"/>
        <v>3200</v>
      </c>
      <c r="T41" s="255">
        <f t="shared" si="5"/>
        <v>3200</v>
      </c>
      <c r="U41" s="255">
        <v>3200</v>
      </c>
      <c r="V41" s="255">
        <v>3200</v>
      </c>
      <c r="W41" s="255">
        <f t="shared" si="2"/>
        <v>0</v>
      </c>
      <c r="X41" s="255">
        <f t="shared" si="2"/>
        <v>0</v>
      </c>
    </row>
    <row r="42" spans="1:24" s="256" customFormat="1">
      <c r="A42" s="247" t="s">
        <v>141</v>
      </c>
      <c r="B42" s="247" t="s">
        <v>286</v>
      </c>
      <c r="C42" s="247" t="s">
        <v>287</v>
      </c>
      <c r="D42" s="247" t="s">
        <v>288</v>
      </c>
      <c r="E42" s="247" t="s">
        <v>141</v>
      </c>
      <c r="F42" s="248" t="s">
        <v>197</v>
      </c>
      <c r="G42" s="249">
        <v>26295</v>
      </c>
      <c r="H42" s="250">
        <v>38534</v>
      </c>
      <c r="I42" s="250">
        <v>39994</v>
      </c>
      <c r="J42" s="251">
        <v>66338</v>
      </c>
      <c r="K42" s="252">
        <f t="shared" si="8"/>
        <v>2.5228370412625973</v>
      </c>
      <c r="L42" s="249">
        <v>26295</v>
      </c>
      <c r="M42" s="250">
        <v>39995</v>
      </c>
      <c r="N42" s="250">
        <v>41820</v>
      </c>
      <c r="O42" s="251">
        <v>72000</v>
      </c>
      <c r="P42" s="252">
        <f t="shared" si="1"/>
        <v>2.738163148887621</v>
      </c>
      <c r="Q42" s="253"/>
      <c r="R42" s="254" t="s">
        <v>199</v>
      </c>
      <c r="S42" s="255">
        <f t="shared" si="4"/>
        <v>5700</v>
      </c>
      <c r="T42" s="255">
        <f t="shared" si="5"/>
        <v>5700</v>
      </c>
      <c r="U42" s="255">
        <v>5700</v>
      </c>
      <c r="V42" s="255">
        <v>5700</v>
      </c>
      <c r="W42" s="255">
        <f t="shared" si="2"/>
        <v>0</v>
      </c>
      <c r="X42" s="255">
        <f t="shared" si="2"/>
        <v>0</v>
      </c>
    </row>
    <row r="43" spans="1:24" s="256" customFormat="1" ht="12.75" thickBot="1">
      <c r="A43" s="247" t="s">
        <v>141</v>
      </c>
      <c r="B43" s="247" t="s">
        <v>289</v>
      </c>
      <c r="C43" s="247" t="s">
        <v>290</v>
      </c>
      <c r="D43" s="247" t="s">
        <v>291</v>
      </c>
      <c r="E43" s="247" t="s">
        <v>141</v>
      </c>
      <c r="F43" s="248" t="s">
        <v>197</v>
      </c>
      <c r="G43" s="258"/>
      <c r="H43" s="259"/>
      <c r="I43" s="259"/>
      <c r="J43" s="260"/>
      <c r="K43" s="261"/>
      <c r="L43" s="258">
        <v>12597</v>
      </c>
      <c r="M43" s="259">
        <v>40210</v>
      </c>
      <c r="N43" s="259">
        <v>40908</v>
      </c>
      <c r="O43" s="260">
        <v>50004</v>
      </c>
      <c r="P43" s="261">
        <f t="shared" si="1"/>
        <v>3.9695165515598951</v>
      </c>
      <c r="Q43" s="262"/>
      <c r="R43" s="254" t="s">
        <v>199</v>
      </c>
      <c r="S43" s="255">
        <f>ROUND(O43,-2)</f>
        <v>50000</v>
      </c>
      <c r="T43" s="255">
        <f>ROUND(O43,-2)</f>
        <v>50000</v>
      </c>
      <c r="U43" s="255">
        <v>50000</v>
      </c>
      <c r="V43" s="255">
        <v>50000</v>
      </c>
      <c r="W43" s="255">
        <f t="shared" si="2"/>
        <v>0</v>
      </c>
      <c r="X43" s="255">
        <f t="shared" si="2"/>
        <v>0</v>
      </c>
    </row>
    <row r="44" spans="1:24" ht="12.75" thickBot="1">
      <c r="S44" s="263">
        <f t="shared" ref="S44:X44" si="9">SUM(S6:S43)</f>
        <v>1238200</v>
      </c>
      <c r="T44" s="264">
        <f t="shared" si="9"/>
        <v>1244700</v>
      </c>
      <c r="U44" s="263">
        <f t="shared" si="9"/>
        <v>1238200</v>
      </c>
      <c r="V44" s="264">
        <f t="shared" si="9"/>
        <v>1244700</v>
      </c>
      <c r="W44" s="263">
        <f t="shared" si="9"/>
        <v>0</v>
      </c>
      <c r="X44" s="264">
        <f t="shared" si="9"/>
        <v>0</v>
      </c>
    </row>
  </sheetData>
  <printOptions horizontalCentered="1"/>
  <pageMargins left="0.2" right="0.2" top="0.5" bottom="0.5" header="0.3" footer="0.3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38" sqref="L38"/>
    </sheetView>
  </sheetViews>
  <sheetFormatPr defaultRowHeight="12.75"/>
  <cols>
    <col min="1" max="1" width="14.85546875" style="272" customWidth="1"/>
    <col min="2" max="12" width="11.42578125" style="272" customWidth="1"/>
    <col min="13" max="256" width="8.85546875" style="272"/>
    <col min="257" max="257" width="29.5703125" style="272" customWidth="1"/>
    <col min="258" max="258" width="12.5703125" style="272" customWidth="1"/>
    <col min="259" max="259" width="13.42578125" style="272" customWidth="1"/>
    <col min="260" max="262" width="17.5703125" style="272" customWidth="1"/>
    <col min="263" max="263" width="24.7109375" style="272" customWidth="1"/>
    <col min="264" max="512" width="8.85546875" style="272"/>
    <col min="513" max="513" width="29.5703125" style="272" customWidth="1"/>
    <col min="514" max="514" width="12.5703125" style="272" customWidth="1"/>
    <col min="515" max="515" width="13.42578125" style="272" customWidth="1"/>
    <col min="516" max="518" width="17.5703125" style="272" customWidth="1"/>
    <col min="519" max="519" width="24.7109375" style="272" customWidth="1"/>
    <col min="520" max="768" width="8.85546875" style="272"/>
    <col min="769" max="769" width="29.5703125" style="272" customWidth="1"/>
    <col min="770" max="770" width="12.5703125" style="272" customWidth="1"/>
    <col min="771" max="771" width="13.42578125" style="272" customWidth="1"/>
    <col min="772" max="774" width="17.5703125" style="272" customWidth="1"/>
    <col min="775" max="775" width="24.7109375" style="272" customWidth="1"/>
    <col min="776" max="1024" width="8.85546875" style="272"/>
    <col min="1025" max="1025" width="29.5703125" style="272" customWidth="1"/>
    <col min="1026" max="1026" width="12.5703125" style="272" customWidth="1"/>
    <col min="1027" max="1027" width="13.42578125" style="272" customWidth="1"/>
    <col min="1028" max="1030" width="17.5703125" style="272" customWidth="1"/>
    <col min="1031" max="1031" width="24.7109375" style="272" customWidth="1"/>
    <col min="1032" max="1280" width="8.85546875" style="272"/>
    <col min="1281" max="1281" width="29.5703125" style="272" customWidth="1"/>
    <col min="1282" max="1282" width="12.5703125" style="272" customWidth="1"/>
    <col min="1283" max="1283" width="13.42578125" style="272" customWidth="1"/>
    <col min="1284" max="1286" width="17.5703125" style="272" customWidth="1"/>
    <col min="1287" max="1287" width="24.7109375" style="272" customWidth="1"/>
    <col min="1288" max="1536" width="8.85546875" style="272"/>
    <col min="1537" max="1537" width="29.5703125" style="272" customWidth="1"/>
    <col min="1538" max="1538" width="12.5703125" style="272" customWidth="1"/>
    <col min="1539" max="1539" width="13.42578125" style="272" customWidth="1"/>
    <col min="1540" max="1542" width="17.5703125" style="272" customWidth="1"/>
    <col min="1543" max="1543" width="24.7109375" style="272" customWidth="1"/>
    <col min="1544" max="1792" width="8.85546875" style="272"/>
    <col min="1793" max="1793" width="29.5703125" style="272" customWidth="1"/>
    <col min="1794" max="1794" width="12.5703125" style="272" customWidth="1"/>
    <col min="1795" max="1795" width="13.42578125" style="272" customWidth="1"/>
    <col min="1796" max="1798" width="17.5703125" style="272" customWidth="1"/>
    <col min="1799" max="1799" width="24.7109375" style="272" customWidth="1"/>
    <col min="1800" max="2048" width="8.85546875" style="272"/>
    <col min="2049" max="2049" width="29.5703125" style="272" customWidth="1"/>
    <col min="2050" max="2050" width="12.5703125" style="272" customWidth="1"/>
    <col min="2051" max="2051" width="13.42578125" style="272" customWidth="1"/>
    <col min="2052" max="2054" width="17.5703125" style="272" customWidth="1"/>
    <col min="2055" max="2055" width="24.7109375" style="272" customWidth="1"/>
    <col min="2056" max="2304" width="8.85546875" style="272"/>
    <col min="2305" max="2305" width="29.5703125" style="272" customWidth="1"/>
    <col min="2306" max="2306" width="12.5703125" style="272" customWidth="1"/>
    <col min="2307" max="2307" width="13.42578125" style="272" customWidth="1"/>
    <col min="2308" max="2310" width="17.5703125" style="272" customWidth="1"/>
    <col min="2311" max="2311" width="24.7109375" style="272" customWidth="1"/>
    <col min="2312" max="2560" width="8.85546875" style="272"/>
    <col min="2561" max="2561" width="29.5703125" style="272" customWidth="1"/>
    <col min="2562" max="2562" width="12.5703125" style="272" customWidth="1"/>
    <col min="2563" max="2563" width="13.42578125" style="272" customWidth="1"/>
    <col min="2564" max="2566" width="17.5703125" style="272" customWidth="1"/>
    <col min="2567" max="2567" width="24.7109375" style="272" customWidth="1"/>
    <col min="2568" max="2816" width="8.85546875" style="272"/>
    <col min="2817" max="2817" width="29.5703125" style="272" customWidth="1"/>
    <col min="2818" max="2818" width="12.5703125" style="272" customWidth="1"/>
    <col min="2819" max="2819" width="13.42578125" style="272" customWidth="1"/>
    <col min="2820" max="2822" width="17.5703125" style="272" customWidth="1"/>
    <col min="2823" max="2823" width="24.7109375" style="272" customWidth="1"/>
    <col min="2824" max="3072" width="8.85546875" style="272"/>
    <col min="3073" max="3073" width="29.5703125" style="272" customWidth="1"/>
    <col min="3074" max="3074" width="12.5703125" style="272" customWidth="1"/>
    <col min="3075" max="3075" width="13.42578125" style="272" customWidth="1"/>
    <col min="3076" max="3078" width="17.5703125" style="272" customWidth="1"/>
    <col min="3079" max="3079" width="24.7109375" style="272" customWidth="1"/>
    <col min="3080" max="3328" width="8.85546875" style="272"/>
    <col min="3329" max="3329" width="29.5703125" style="272" customWidth="1"/>
    <col min="3330" max="3330" width="12.5703125" style="272" customWidth="1"/>
    <col min="3331" max="3331" width="13.42578125" style="272" customWidth="1"/>
    <col min="3332" max="3334" width="17.5703125" style="272" customWidth="1"/>
    <col min="3335" max="3335" width="24.7109375" style="272" customWidth="1"/>
    <col min="3336" max="3584" width="8.85546875" style="272"/>
    <col min="3585" max="3585" width="29.5703125" style="272" customWidth="1"/>
    <col min="3586" max="3586" width="12.5703125" style="272" customWidth="1"/>
    <col min="3587" max="3587" width="13.42578125" style="272" customWidth="1"/>
    <col min="3588" max="3590" width="17.5703125" style="272" customWidth="1"/>
    <col min="3591" max="3591" width="24.7109375" style="272" customWidth="1"/>
    <col min="3592" max="3840" width="8.85546875" style="272"/>
    <col min="3841" max="3841" width="29.5703125" style="272" customWidth="1"/>
    <col min="3842" max="3842" width="12.5703125" style="272" customWidth="1"/>
    <col min="3843" max="3843" width="13.42578125" style="272" customWidth="1"/>
    <col min="3844" max="3846" width="17.5703125" style="272" customWidth="1"/>
    <col min="3847" max="3847" width="24.7109375" style="272" customWidth="1"/>
    <col min="3848" max="4096" width="8.85546875" style="272"/>
    <col min="4097" max="4097" width="29.5703125" style="272" customWidth="1"/>
    <col min="4098" max="4098" width="12.5703125" style="272" customWidth="1"/>
    <col min="4099" max="4099" width="13.42578125" style="272" customWidth="1"/>
    <col min="4100" max="4102" width="17.5703125" style="272" customWidth="1"/>
    <col min="4103" max="4103" width="24.7109375" style="272" customWidth="1"/>
    <col min="4104" max="4352" width="8.85546875" style="272"/>
    <col min="4353" max="4353" width="29.5703125" style="272" customWidth="1"/>
    <col min="4354" max="4354" width="12.5703125" style="272" customWidth="1"/>
    <col min="4355" max="4355" width="13.42578125" style="272" customWidth="1"/>
    <col min="4356" max="4358" width="17.5703125" style="272" customWidth="1"/>
    <col min="4359" max="4359" width="24.7109375" style="272" customWidth="1"/>
    <col min="4360" max="4608" width="8.85546875" style="272"/>
    <col min="4609" max="4609" width="29.5703125" style="272" customWidth="1"/>
    <col min="4610" max="4610" width="12.5703125" style="272" customWidth="1"/>
    <col min="4611" max="4611" width="13.42578125" style="272" customWidth="1"/>
    <col min="4612" max="4614" width="17.5703125" style="272" customWidth="1"/>
    <col min="4615" max="4615" width="24.7109375" style="272" customWidth="1"/>
    <col min="4616" max="4864" width="8.85546875" style="272"/>
    <col min="4865" max="4865" width="29.5703125" style="272" customWidth="1"/>
    <col min="4866" max="4866" width="12.5703125" style="272" customWidth="1"/>
    <col min="4867" max="4867" width="13.42578125" style="272" customWidth="1"/>
    <col min="4868" max="4870" width="17.5703125" style="272" customWidth="1"/>
    <col min="4871" max="4871" width="24.7109375" style="272" customWidth="1"/>
    <col min="4872" max="5120" width="8.85546875" style="272"/>
    <col min="5121" max="5121" width="29.5703125" style="272" customWidth="1"/>
    <col min="5122" max="5122" width="12.5703125" style="272" customWidth="1"/>
    <col min="5123" max="5123" width="13.42578125" style="272" customWidth="1"/>
    <col min="5124" max="5126" width="17.5703125" style="272" customWidth="1"/>
    <col min="5127" max="5127" width="24.7109375" style="272" customWidth="1"/>
    <col min="5128" max="5376" width="8.85546875" style="272"/>
    <col min="5377" max="5377" width="29.5703125" style="272" customWidth="1"/>
    <col min="5378" max="5378" width="12.5703125" style="272" customWidth="1"/>
    <col min="5379" max="5379" width="13.42578125" style="272" customWidth="1"/>
    <col min="5380" max="5382" width="17.5703125" style="272" customWidth="1"/>
    <col min="5383" max="5383" width="24.7109375" style="272" customWidth="1"/>
    <col min="5384" max="5632" width="8.85546875" style="272"/>
    <col min="5633" max="5633" width="29.5703125" style="272" customWidth="1"/>
    <col min="5634" max="5634" width="12.5703125" style="272" customWidth="1"/>
    <col min="5635" max="5635" width="13.42578125" style="272" customWidth="1"/>
    <col min="5636" max="5638" width="17.5703125" style="272" customWidth="1"/>
    <col min="5639" max="5639" width="24.7109375" style="272" customWidth="1"/>
    <col min="5640" max="5888" width="8.85546875" style="272"/>
    <col min="5889" max="5889" width="29.5703125" style="272" customWidth="1"/>
    <col min="5890" max="5890" width="12.5703125" style="272" customWidth="1"/>
    <col min="5891" max="5891" width="13.42578125" style="272" customWidth="1"/>
    <col min="5892" max="5894" width="17.5703125" style="272" customWidth="1"/>
    <col min="5895" max="5895" width="24.7109375" style="272" customWidth="1"/>
    <col min="5896" max="6144" width="8.85546875" style="272"/>
    <col min="6145" max="6145" width="29.5703125" style="272" customWidth="1"/>
    <col min="6146" max="6146" width="12.5703125" style="272" customWidth="1"/>
    <col min="6147" max="6147" width="13.42578125" style="272" customWidth="1"/>
    <col min="6148" max="6150" width="17.5703125" style="272" customWidth="1"/>
    <col min="6151" max="6151" width="24.7109375" style="272" customWidth="1"/>
    <col min="6152" max="6400" width="8.85546875" style="272"/>
    <col min="6401" max="6401" width="29.5703125" style="272" customWidth="1"/>
    <col min="6402" max="6402" width="12.5703125" style="272" customWidth="1"/>
    <col min="6403" max="6403" width="13.42578125" style="272" customWidth="1"/>
    <col min="6404" max="6406" width="17.5703125" style="272" customWidth="1"/>
    <col min="6407" max="6407" width="24.7109375" style="272" customWidth="1"/>
    <col min="6408" max="6656" width="8.85546875" style="272"/>
    <col min="6657" max="6657" width="29.5703125" style="272" customWidth="1"/>
    <col min="6658" max="6658" width="12.5703125" style="272" customWidth="1"/>
    <col min="6659" max="6659" width="13.42578125" style="272" customWidth="1"/>
    <col min="6660" max="6662" width="17.5703125" style="272" customWidth="1"/>
    <col min="6663" max="6663" width="24.7109375" style="272" customWidth="1"/>
    <col min="6664" max="6912" width="8.85546875" style="272"/>
    <col min="6913" max="6913" width="29.5703125" style="272" customWidth="1"/>
    <col min="6914" max="6914" width="12.5703125" style="272" customWidth="1"/>
    <col min="6915" max="6915" width="13.42578125" style="272" customWidth="1"/>
    <col min="6916" max="6918" width="17.5703125" style="272" customWidth="1"/>
    <col min="6919" max="6919" width="24.7109375" style="272" customWidth="1"/>
    <col min="6920" max="7168" width="8.85546875" style="272"/>
    <col min="7169" max="7169" width="29.5703125" style="272" customWidth="1"/>
    <col min="7170" max="7170" width="12.5703125" style="272" customWidth="1"/>
    <col min="7171" max="7171" width="13.42578125" style="272" customWidth="1"/>
    <col min="7172" max="7174" width="17.5703125" style="272" customWidth="1"/>
    <col min="7175" max="7175" width="24.7109375" style="272" customWidth="1"/>
    <col min="7176" max="7424" width="8.85546875" style="272"/>
    <col min="7425" max="7425" width="29.5703125" style="272" customWidth="1"/>
    <col min="7426" max="7426" width="12.5703125" style="272" customWidth="1"/>
    <col min="7427" max="7427" width="13.42578125" style="272" customWidth="1"/>
    <col min="7428" max="7430" width="17.5703125" style="272" customWidth="1"/>
    <col min="7431" max="7431" width="24.7109375" style="272" customWidth="1"/>
    <col min="7432" max="7680" width="8.85546875" style="272"/>
    <col min="7681" max="7681" width="29.5703125" style="272" customWidth="1"/>
    <col min="7682" max="7682" width="12.5703125" style="272" customWidth="1"/>
    <col min="7683" max="7683" width="13.42578125" style="272" customWidth="1"/>
    <col min="7684" max="7686" width="17.5703125" style="272" customWidth="1"/>
    <col min="7687" max="7687" width="24.7109375" style="272" customWidth="1"/>
    <col min="7688" max="7936" width="8.85546875" style="272"/>
    <col min="7937" max="7937" width="29.5703125" style="272" customWidth="1"/>
    <col min="7938" max="7938" width="12.5703125" style="272" customWidth="1"/>
    <col min="7939" max="7939" width="13.42578125" style="272" customWidth="1"/>
    <col min="7940" max="7942" width="17.5703125" style="272" customWidth="1"/>
    <col min="7943" max="7943" width="24.7109375" style="272" customWidth="1"/>
    <col min="7944" max="8192" width="8.85546875" style="272"/>
    <col min="8193" max="8193" width="29.5703125" style="272" customWidth="1"/>
    <col min="8194" max="8194" width="12.5703125" style="272" customWidth="1"/>
    <col min="8195" max="8195" width="13.42578125" style="272" customWidth="1"/>
    <col min="8196" max="8198" width="17.5703125" style="272" customWidth="1"/>
    <col min="8199" max="8199" width="24.7109375" style="272" customWidth="1"/>
    <col min="8200" max="8448" width="8.85546875" style="272"/>
    <col min="8449" max="8449" width="29.5703125" style="272" customWidth="1"/>
    <col min="8450" max="8450" width="12.5703125" style="272" customWidth="1"/>
    <col min="8451" max="8451" width="13.42578125" style="272" customWidth="1"/>
    <col min="8452" max="8454" width="17.5703125" style="272" customWidth="1"/>
    <col min="8455" max="8455" width="24.7109375" style="272" customWidth="1"/>
    <col min="8456" max="8704" width="8.85546875" style="272"/>
    <col min="8705" max="8705" width="29.5703125" style="272" customWidth="1"/>
    <col min="8706" max="8706" width="12.5703125" style="272" customWidth="1"/>
    <col min="8707" max="8707" width="13.42578125" style="272" customWidth="1"/>
    <col min="8708" max="8710" width="17.5703125" style="272" customWidth="1"/>
    <col min="8711" max="8711" width="24.7109375" style="272" customWidth="1"/>
    <col min="8712" max="8960" width="8.85546875" style="272"/>
    <col min="8961" max="8961" width="29.5703125" style="272" customWidth="1"/>
    <col min="8962" max="8962" width="12.5703125" style="272" customWidth="1"/>
    <col min="8963" max="8963" width="13.42578125" style="272" customWidth="1"/>
    <col min="8964" max="8966" width="17.5703125" style="272" customWidth="1"/>
    <col min="8967" max="8967" width="24.7109375" style="272" customWidth="1"/>
    <col min="8968" max="9216" width="8.85546875" style="272"/>
    <col min="9217" max="9217" width="29.5703125" style="272" customWidth="1"/>
    <col min="9218" max="9218" width="12.5703125" style="272" customWidth="1"/>
    <col min="9219" max="9219" width="13.42578125" style="272" customWidth="1"/>
    <col min="9220" max="9222" width="17.5703125" style="272" customWidth="1"/>
    <col min="9223" max="9223" width="24.7109375" style="272" customWidth="1"/>
    <col min="9224" max="9472" width="8.85546875" style="272"/>
    <col min="9473" max="9473" width="29.5703125" style="272" customWidth="1"/>
    <col min="9474" max="9474" width="12.5703125" style="272" customWidth="1"/>
    <col min="9475" max="9475" width="13.42578125" style="272" customWidth="1"/>
    <col min="9476" max="9478" width="17.5703125" style="272" customWidth="1"/>
    <col min="9479" max="9479" width="24.7109375" style="272" customWidth="1"/>
    <col min="9480" max="9728" width="8.85546875" style="272"/>
    <col min="9729" max="9729" width="29.5703125" style="272" customWidth="1"/>
    <col min="9730" max="9730" width="12.5703125" style="272" customWidth="1"/>
    <col min="9731" max="9731" width="13.42578125" style="272" customWidth="1"/>
    <col min="9732" max="9734" width="17.5703125" style="272" customWidth="1"/>
    <col min="9735" max="9735" width="24.7109375" style="272" customWidth="1"/>
    <col min="9736" max="9984" width="8.85546875" style="272"/>
    <col min="9985" max="9985" width="29.5703125" style="272" customWidth="1"/>
    <col min="9986" max="9986" width="12.5703125" style="272" customWidth="1"/>
    <col min="9987" max="9987" width="13.42578125" style="272" customWidth="1"/>
    <col min="9988" max="9990" width="17.5703125" style="272" customWidth="1"/>
    <col min="9991" max="9991" width="24.7109375" style="272" customWidth="1"/>
    <col min="9992" max="10240" width="8.85546875" style="272"/>
    <col min="10241" max="10241" width="29.5703125" style="272" customWidth="1"/>
    <col min="10242" max="10242" width="12.5703125" style="272" customWidth="1"/>
    <col min="10243" max="10243" width="13.42578125" style="272" customWidth="1"/>
    <col min="10244" max="10246" width="17.5703125" style="272" customWidth="1"/>
    <col min="10247" max="10247" width="24.7109375" style="272" customWidth="1"/>
    <col min="10248" max="10496" width="8.85546875" style="272"/>
    <col min="10497" max="10497" width="29.5703125" style="272" customWidth="1"/>
    <col min="10498" max="10498" width="12.5703125" style="272" customWidth="1"/>
    <col min="10499" max="10499" width="13.42578125" style="272" customWidth="1"/>
    <col min="10500" max="10502" width="17.5703125" style="272" customWidth="1"/>
    <col min="10503" max="10503" width="24.7109375" style="272" customWidth="1"/>
    <col min="10504" max="10752" width="8.85546875" style="272"/>
    <col min="10753" max="10753" width="29.5703125" style="272" customWidth="1"/>
    <col min="10754" max="10754" width="12.5703125" style="272" customWidth="1"/>
    <col min="10755" max="10755" width="13.42578125" style="272" customWidth="1"/>
    <col min="10756" max="10758" width="17.5703125" style="272" customWidth="1"/>
    <col min="10759" max="10759" width="24.7109375" style="272" customWidth="1"/>
    <col min="10760" max="11008" width="8.85546875" style="272"/>
    <col min="11009" max="11009" width="29.5703125" style="272" customWidth="1"/>
    <col min="11010" max="11010" width="12.5703125" style="272" customWidth="1"/>
    <col min="11011" max="11011" width="13.42578125" style="272" customWidth="1"/>
    <col min="11012" max="11014" width="17.5703125" style="272" customWidth="1"/>
    <col min="11015" max="11015" width="24.7109375" style="272" customWidth="1"/>
    <col min="11016" max="11264" width="8.85546875" style="272"/>
    <col min="11265" max="11265" width="29.5703125" style="272" customWidth="1"/>
    <col min="11266" max="11266" width="12.5703125" style="272" customWidth="1"/>
    <col min="11267" max="11267" width="13.42578125" style="272" customWidth="1"/>
    <col min="11268" max="11270" width="17.5703125" style="272" customWidth="1"/>
    <col min="11271" max="11271" width="24.7109375" style="272" customWidth="1"/>
    <col min="11272" max="11520" width="8.85546875" style="272"/>
    <col min="11521" max="11521" width="29.5703125" style="272" customWidth="1"/>
    <col min="11522" max="11522" width="12.5703125" style="272" customWidth="1"/>
    <col min="11523" max="11523" width="13.42578125" style="272" customWidth="1"/>
    <col min="11524" max="11526" width="17.5703125" style="272" customWidth="1"/>
    <col min="11527" max="11527" width="24.7109375" style="272" customWidth="1"/>
    <col min="11528" max="11776" width="8.85546875" style="272"/>
    <col min="11777" max="11777" width="29.5703125" style="272" customWidth="1"/>
    <col min="11778" max="11778" width="12.5703125" style="272" customWidth="1"/>
    <col min="11779" max="11779" width="13.42578125" style="272" customWidth="1"/>
    <col min="11780" max="11782" width="17.5703125" style="272" customWidth="1"/>
    <col min="11783" max="11783" width="24.7109375" style="272" customWidth="1"/>
    <col min="11784" max="12032" width="8.85546875" style="272"/>
    <col min="12033" max="12033" width="29.5703125" style="272" customWidth="1"/>
    <col min="12034" max="12034" width="12.5703125" style="272" customWidth="1"/>
    <col min="12035" max="12035" width="13.42578125" style="272" customWidth="1"/>
    <col min="12036" max="12038" width="17.5703125" style="272" customWidth="1"/>
    <col min="12039" max="12039" width="24.7109375" style="272" customWidth="1"/>
    <col min="12040" max="12288" width="8.85546875" style="272"/>
    <col min="12289" max="12289" width="29.5703125" style="272" customWidth="1"/>
    <col min="12290" max="12290" width="12.5703125" style="272" customWidth="1"/>
    <col min="12291" max="12291" width="13.42578125" style="272" customWidth="1"/>
    <col min="12292" max="12294" width="17.5703125" style="272" customWidth="1"/>
    <col min="12295" max="12295" width="24.7109375" style="272" customWidth="1"/>
    <col min="12296" max="12544" width="8.85546875" style="272"/>
    <col min="12545" max="12545" width="29.5703125" style="272" customWidth="1"/>
    <col min="12546" max="12546" width="12.5703125" style="272" customWidth="1"/>
    <col min="12547" max="12547" width="13.42578125" style="272" customWidth="1"/>
    <col min="12548" max="12550" width="17.5703125" style="272" customWidth="1"/>
    <col min="12551" max="12551" width="24.7109375" style="272" customWidth="1"/>
    <col min="12552" max="12800" width="8.85546875" style="272"/>
    <col min="12801" max="12801" width="29.5703125" style="272" customWidth="1"/>
    <col min="12802" max="12802" width="12.5703125" style="272" customWidth="1"/>
    <col min="12803" max="12803" width="13.42578125" style="272" customWidth="1"/>
    <col min="12804" max="12806" width="17.5703125" style="272" customWidth="1"/>
    <col min="12807" max="12807" width="24.7109375" style="272" customWidth="1"/>
    <col min="12808" max="13056" width="8.85546875" style="272"/>
    <col min="13057" max="13057" width="29.5703125" style="272" customWidth="1"/>
    <col min="13058" max="13058" width="12.5703125" style="272" customWidth="1"/>
    <col min="13059" max="13059" width="13.42578125" style="272" customWidth="1"/>
    <col min="13060" max="13062" width="17.5703125" style="272" customWidth="1"/>
    <col min="13063" max="13063" width="24.7109375" style="272" customWidth="1"/>
    <col min="13064" max="13312" width="8.85546875" style="272"/>
    <col min="13313" max="13313" width="29.5703125" style="272" customWidth="1"/>
    <col min="13314" max="13314" width="12.5703125" style="272" customWidth="1"/>
    <col min="13315" max="13315" width="13.42578125" style="272" customWidth="1"/>
    <col min="13316" max="13318" width="17.5703125" style="272" customWidth="1"/>
    <col min="13319" max="13319" width="24.7109375" style="272" customWidth="1"/>
    <col min="13320" max="13568" width="8.85546875" style="272"/>
    <col min="13569" max="13569" width="29.5703125" style="272" customWidth="1"/>
    <col min="13570" max="13570" width="12.5703125" style="272" customWidth="1"/>
    <col min="13571" max="13571" width="13.42578125" style="272" customWidth="1"/>
    <col min="13572" max="13574" width="17.5703125" style="272" customWidth="1"/>
    <col min="13575" max="13575" width="24.7109375" style="272" customWidth="1"/>
    <col min="13576" max="13824" width="8.85546875" style="272"/>
    <col min="13825" max="13825" width="29.5703125" style="272" customWidth="1"/>
    <col min="13826" max="13826" width="12.5703125" style="272" customWidth="1"/>
    <col min="13827" max="13827" width="13.42578125" style="272" customWidth="1"/>
    <col min="13828" max="13830" width="17.5703125" style="272" customWidth="1"/>
    <col min="13831" max="13831" width="24.7109375" style="272" customWidth="1"/>
    <col min="13832" max="14080" width="8.85546875" style="272"/>
    <col min="14081" max="14081" width="29.5703125" style="272" customWidth="1"/>
    <col min="14082" max="14082" width="12.5703125" style="272" customWidth="1"/>
    <col min="14083" max="14083" width="13.42578125" style="272" customWidth="1"/>
    <col min="14084" max="14086" width="17.5703125" style="272" customWidth="1"/>
    <col min="14087" max="14087" width="24.7109375" style="272" customWidth="1"/>
    <col min="14088" max="14336" width="8.85546875" style="272"/>
    <col min="14337" max="14337" width="29.5703125" style="272" customWidth="1"/>
    <col min="14338" max="14338" width="12.5703125" style="272" customWidth="1"/>
    <col min="14339" max="14339" width="13.42578125" style="272" customWidth="1"/>
    <col min="14340" max="14342" width="17.5703125" style="272" customWidth="1"/>
    <col min="14343" max="14343" width="24.7109375" style="272" customWidth="1"/>
    <col min="14344" max="14592" width="8.85546875" style="272"/>
    <col min="14593" max="14593" width="29.5703125" style="272" customWidth="1"/>
    <col min="14594" max="14594" width="12.5703125" style="272" customWidth="1"/>
    <col min="14595" max="14595" width="13.42578125" style="272" customWidth="1"/>
    <col min="14596" max="14598" width="17.5703125" style="272" customWidth="1"/>
    <col min="14599" max="14599" width="24.7109375" style="272" customWidth="1"/>
    <col min="14600" max="14848" width="8.85546875" style="272"/>
    <col min="14849" max="14849" width="29.5703125" style="272" customWidth="1"/>
    <col min="14850" max="14850" width="12.5703125" style="272" customWidth="1"/>
    <col min="14851" max="14851" width="13.42578125" style="272" customWidth="1"/>
    <col min="14852" max="14854" width="17.5703125" style="272" customWidth="1"/>
    <col min="14855" max="14855" width="24.7109375" style="272" customWidth="1"/>
    <col min="14856" max="15104" width="8.85546875" style="272"/>
    <col min="15105" max="15105" width="29.5703125" style="272" customWidth="1"/>
    <col min="15106" max="15106" width="12.5703125" style="272" customWidth="1"/>
    <col min="15107" max="15107" width="13.42578125" style="272" customWidth="1"/>
    <col min="15108" max="15110" width="17.5703125" style="272" customWidth="1"/>
    <col min="15111" max="15111" width="24.7109375" style="272" customWidth="1"/>
    <col min="15112" max="15360" width="8.85546875" style="272"/>
    <col min="15361" max="15361" width="29.5703125" style="272" customWidth="1"/>
    <col min="15362" max="15362" width="12.5703125" style="272" customWidth="1"/>
    <col min="15363" max="15363" width="13.42578125" style="272" customWidth="1"/>
    <col min="15364" max="15366" width="17.5703125" style="272" customWidth="1"/>
    <col min="15367" max="15367" width="24.7109375" style="272" customWidth="1"/>
    <col min="15368" max="15616" width="8.85546875" style="272"/>
    <col min="15617" max="15617" width="29.5703125" style="272" customWidth="1"/>
    <col min="15618" max="15618" width="12.5703125" style="272" customWidth="1"/>
    <col min="15619" max="15619" width="13.42578125" style="272" customWidth="1"/>
    <col min="15620" max="15622" width="17.5703125" style="272" customWidth="1"/>
    <col min="15623" max="15623" width="24.7109375" style="272" customWidth="1"/>
    <col min="15624" max="15872" width="8.85546875" style="272"/>
    <col min="15873" max="15873" width="29.5703125" style="272" customWidth="1"/>
    <col min="15874" max="15874" width="12.5703125" style="272" customWidth="1"/>
    <col min="15875" max="15875" width="13.42578125" style="272" customWidth="1"/>
    <col min="15876" max="15878" width="17.5703125" style="272" customWidth="1"/>
    <col min="15879" max="15879" width="24.7109375" style="272" customWidth="1"/>
    <col min="15880" max="16128" width="8.85546875" style="272"/>
    <col min="16129" max="16129" width="29.5703125" style="272" customWidth="1"/>
    <col min="16130" max="16130" width="12.5703125" style="272" customWidth="1"/>
    <col min="16131" max="16131" width="13.42578125" style="272" customWidth="1"/>
    <col min="16132" max="16134" width="17.5703125" style="272" customWidth="1"/>
    <col min="16135" max="16135" width="24.7109375" style="272" customWidth="1"/>
    <col min="16136" max="16384" width="8.85546875" style="272"/>
  </cols>
  <sheetData>
    <row r="1" spans="1:12" s="270" customFormat="1" ht="18.75">
      <c r="A1" s="266" t="s">
        <v>292</v>
      </c>
      <c r="B1" s="267"/>
      <c r="C1" s="267"/>
      <c r="D1" s="268"/>
      <c r="E1" s="268"/>
      <c r="F1" s="268"/>
      <c r="G1" s="269"/>
      <c r="H1" s="269"/>
      <c r="I1" s="269"/>
      <c r="J1" s="269"/>
      <c r="K1" s="269"/>
      <c r="L1" s="269"/>
    </row>
    <row r="2" spans="1:12" s="270" customFormat="1" ht="18.75">
      <c r="A2" s="266" t="s">
        <v>293</v>
      </c>
      <c r="B2" s="268"/>
      <c r="C2" s="268"/>
      <c r="D2" s="268"/>
      <c r="E2" s="266"/>
      <c r="F2" s="266"/>
      <c r="G2" s="266"/>
      <c r="H2" s="266"/>
      <c r="I2" s="266"/>
      <c r="J2" s="266"/>
      <c r="K2" s="266"/>
      <c r="L2" s="266"/>
    </row>
    <row r="4" spans="1:12">
      <c r="A4" s="271"/>
      <c r="B4" s="293" t="s">
        <v>294</v>
      </c>
      <c r="C4" s="294"/>
      <c r="D4" s="294"/>
      <c r="E4" s="294"/>
      <c r="F4" s="294"/>
      <c r="G4" s="294"/>
      <c r="H4" s="295"/>
    </row>
    <row r="5" spans="1:12" ht="24">
      <c r="A5" s="273" t="s">
        <v>73</v>
      </c>
      <c r="B5" s="274" t="s">
        <v>295</v>
      </c>
      <c r="C5" s="275" t="s">
        <v>296</v>
      </c>
      <c r="D5" s="274" t="s">
        <v>297</v>
      </c>
      <c r="E5" s="275" t="s">
        <v>298</v>
      </c>
      <c r="F5" s="274" t="s">
        <v>299</v>
      </c>
      <c r="G5" s="276" t="s">
        <v>191</v>
      </c>
      <c r="H5" s="276"/>
      <c r="I5" s="276" t="s">
        <v>300</v>
      </c>
      <c r="J5" s="276"/>
      <c r="K5" s="276" t="s">
        <v>193</v>
      </c>
      <c r="L5" s="276"/>
    </row>
    <row r="6" spans="1:12">
      <c r="A6" s="277" t="s">
        <v>85</v>
      </c>
      <c r="B6" s="278">
        <v>0</v>
      </c>
      <c r="C6" s="279">
        <v>0</v>
      </c>
      <c r="D6" s="278">
        <v>0</v>
      </c>
      <c r="E6" s="279">
        <v>0</v>
      </c>
      <c r="F6" s="278">
        <v>12000</v>
      </c>
      <c r="G6" s="278">
        <f>SUM(B6:F6)</f>
        <v>12000</v>
      </c>
      <c r="H6" s="278">
        <f>SUM(B6:F6)</f>
        <v>12000</v>
      </c>
      <c r="I6" s="278">
        <v>12000</v>
      </c>
      <c r="J6" s="278">
        <v>12000</v>
      </c>
      <c r="K6" s="278">
        <f>I6-G6</f>
        <v>0</v>
      </c>
      <c r="L6" s="278">
        <f>J6-H6</f>
        <v>0</v>
      </c>
    </row>
    <row r="7" spans="1:12">
      <c r="A7" s="277" t="s">
        <v>301</v>
      </c>
      <c r="B7" s="278">
        <v>1200</v>
      </c>
      <c r="C7" s="279">
        <v>4500</v>
      </c>
      <c r="D7" s="278">
        <v>0</v>
      </c>
      <c r="E7" s="279">
        <v>2100</v>
      </c>
      <c r="F7" s="278">
        <v>14400</v>
      </c>
      <c r="G7" s="278">
        <f t="shared" ref="G7:G17" si="0">SUM(B7:F7)</f>
        <v>22200</v>
      </c>
      <c r="H7" s="278">
        <f t="shared" ref="H7:H17" si="1">SUM(B7:F7)</f>
        <v>22200</v>
      </c>
      <c r="I7" s="278">
        <v>22200</v>
      </c>
      <c r="J7" s="278">
        <v>22200</v>
      </c>
      <c r="K7" s="278">
        <f t="shared" ref="K7:L17" si="2">I7-G7</f>
        <v>0</v>
      </c>
      <c r="L7" s="278">
        <f t="shared" si="2"/>
        <v>0</v>
      </c>
    </row>
    <row r="8" spans="1:12">
      <c r="A8" s="277" t="s">
        <v>200</v>
      </c>
      <c r="B8" s="278">
        <v>5800</v>
      </c>
      <c r="C8" s="279">
        <v>0</v>
      </c>
      <c r="D8" s="278">
        <v>0</v>
      </c>
      <c r="E8" s="279">
        <v>0</v>
      </c>
      <c r="F8" s="278">
        <v>0</v>
      </c>
      <c r="G8" s="278">
        <f t="shared" si="0"/>
        <v>5800</v>
      </c>
      <c r="H8" s="278">
        <f t="shared" si="1"/>
        <v>5800</v>
      </c>
      <c r="I8" s="278">
        <v>5800</v>
      </c>
      <c r="J8" s="278">
        <v>5800</v>
      </c>
      <c r="K8" s="278">
        <f t="shared" si="2"/>
        <v>0</v>
      </c>
      <c r="L8" s="278">
        <f t="shared" si="2"/>
        <v>0</v>
      </c>
    </row>
    <row r="9" spans="1:12">
      <c r="A9" s="277" t="s">
        <v>109</v>
      </c>
      <c r="B9" s="278">
        <v>1400</v>
      </c>
      <c r="C9" s="279">
        <v>0</v>
      </c>
      <c r="D9" s="278">
        <v>0</v>
      </c>
      <c r="E9" s="279">
        <v>0</v>
      </c>
      <c r="F9" s="278">
        <v>0</v>
      </c>
      <c r="G9" s="278">
        <f t="shared" si="0"/>
        <v>1400</v>
      </c>
      <c r="H9" s="278">
        <f t="shared" si="1"/>
        <v>1400</v>
      </c>
      <c r="I9" s="278">
        <v>1400</v>
      </c>
      <c r="J9" s="278">
        <v>1400</v>
      </c>
      <c r="K9" s="278">
        <f t="shared" si="2"/>
        <v>0</v>
      </c>
      <c r="L9" s="278">
        <f t="shared" si="2"/>
        <v>0</v>
      </c>
    </row>
    <row r="10" spans="1:12">
      <c r="A10" s="277" t="s">
        <v>225</v>
      </c>
      <c r="B10" s="278">
        <v>0</v>
      </c>
      <c r="C10" s="279">
        <v>44900</v>
      </c>
      <c r="D10" s="278">
        <v>0</v>
      </c>
      <c r="E10" s="279">
        <v>0</v>
      </c>
      <c r="F10" s="278">
        <v>0</v>
      </c>
      <c r="G10" s="278">
        <f t="shared" si="0"/>
        <v>44900</v>
      </c>
      <c r="H10" s="278">
        <f t="shared" si="1"/>
        <v>44900</v>
      </c>
      <c r="I10" s="278">
        <v>44900</v>
      </c>
      <c r="J10" s="278">
        <v>44900</v>
      </c>
      <c r="K10" s="278">
        <f t="shared" si="2"/>
        <v>0</v>
      </c>
      <c r="L10" s="278">
        <f t="shared" si="2"/>
        <v>0</v>
      </c>
    </row>
    <row r="11" spans="1:12">
      <c r="A11" s="277" t="s">
        <v>302</v>
      </c>
      <c r="B11" s="278">
        <v>22800</v>
      </c>
      <c r="C11" s="279">
        <v>0</v>
      </c>
      <c r="D11" s="278">
        <v>0</v>
      </c>
      <c r="E11" s="279">
        <v>6000</v>
      </c>
      <c r="F11" s="278">
        <v>0</v>
      </c>
      <c r="G11" s="278">
        <f t="shared" si="0"/>
        <v>28800</v>
      </c>
      <c r="H11" s="278">
        <f t="shared" si="1"/>
        <v>28800</v>
      </c>
      <c r="I11" s="278">
        <v>28800</v>
      </c>
      <c r="J11" s="278">
        <v>28800</v>
      </c>
      <c r="K11" s="278">
        <f t="shared" si="2"/>
        <v>0</v>
      </c>
      <c r="L11" s="278">
        <f t="shared" si="2"/>
        <v>0</v>
      </c>
    </row>
    <row r="12" spans="1:12">
      <c r="A12" s="277" t="s">
        <v>231</v>
      </c>
      <c r="B12" s="278">
        <v>0</v>
      </c>
      <c r="C12" s="279">
        <v>0</v>
      </c>
      <c r="D12" s="278">
        <v>2700</v>
      </c>
      <c r="E12" s="279">
        <v>4000</v>
      </c>
      <c r="F12" s="278">
        <v>900</v>
      </c>
      <c r="G12" s="278">
        <f t="shared" si="0"/>
        <v>7600</v>
      </c>
      <c r="H12" s="278">
        <f t="shared" si="1"/>
        <v>7600</v>
      </c>
      <c r="I12" s="278">
        <v>7600</v>
      </c>
      <c r="J12" s="278">
        <v>7600</v>
      </c>
      <c r="K12" s="278">
        <f t="shared" si="2"/>
        <v>0</v>
      </c>
      <c r="L12" s="278">
        <f t="shared" si="2"/>
        <v>0</v>
      </c>
    </row>
    <row r="13" spans="1:12">
      <c r="A13" s="277" t="s">
        <v>120</v>
      </c>
      <c r="B13" s="278">
        <v>4300</v>
      </c>
      <c r="C13" s="279">
        <v>21700</v>
      </c>
      <c r="D13" s="278">
        <v>0</v>
      </c>
      <c r="E13" s="279">
        <v>42900</v>
      </c>
      <c r="F13" s="278">
        <v>0</v>
      </c>
      <c r="G13" s="278">
        <f t="shared" si="0"/>
        <v>68900</v>
      </c>
      <c r="H13" s="278">
        <f t="shared" si="1"/>
        <v>68900</v>
      </c>
      <c r="I13" s="278">
        <v>68900</v>
      </c>
      <c r="J13" s="278">
        <v>68900</v>
      </c>
      <c r="K13" s="278">
        <f t="shared" si="2"/>
        <v>0</v>
      </c>
      <c r="L13" s="278">
        <f t="shared" si="2"/>
        <v>0</v>
      </c>
    </row>
    <row r="14" spans="1:12">
      <c r="A14" s="277" t="s">
        <v>134</v>
      </c>
      <c r="B14" s="278">
        <v>5700</v>
      </c>
      <c r="C14" s="279">
        <v>0</v>
      </c>
      <c r="D14" s="278">
        <v>0</v>
      </c>
      <c r="E14" s="279">
        <v>1400</v>
      </c>
      <c r="F14" s="278">
        <v>0</v>
      </c>
      <c r="G14" s="278">
        <f t="shared" si="0"/>
        <v>7100</v>
      </c>
      <c r="H14" s="278">
        <f t="shared" si="1"/>
        <v>7100</v>
      </c>
      <c r="I14" s="278">
        <v>7100</v>
      </c>
      <c r="J14" s="278">
        <v>7100</v>
      </c>
      <c r="K14" s="278">
        <f t="shared" si="2"/>
        <v>0</v>
      </c>
      <c r="L14" s="278">
        <f t="shared" si="2"/>
        <v>0</v>
      </c>
    </row>
    <row r="15" spans="1:12">
      <c r="A15" s="277" t="s">
        <v>141</v>
      </c>
      <c r="B15" s="278">
        <v>1600</v>
      </c>
      <c r="C15" s="279">
        <v>0</v>
      </c>
      <c r="D15" s="278">
        <v>0</v>
      </c>
      <c r="E15" s="279">
        <v>1300</v>
      </c>
      <c r="F15" s="278">
        <v>6600</v>
      </c>
      <c r="G15" s="278">
        <f t="shared" si="0"/>
        <v>9500</v>
      </c>
      <c r="H15" s="278">
        <f t="shared" si="1"/>
        <v>9500</v>
      </c>
      <c r="I15" s="278">
        <v>9500</v>
      </c>
      <c r="J15" s="278">
        <v>9500</v>
      </c>
      <c r="K15" s="278">
        <f t="shared" si="2"/>
        <v>0</v>
      </c>
      <c r="L15" s="278">
        <f t="shared" si="2"/>
        <v>0</v>
      </c>
    </row>
    <row r="16" spans="1:12">
      <c r="A16" s="277" t="s">
        <v>174</v>
      </c>
      <c r="B16" s="278">
        <v>2600</v>
      </c>
      <c r="C16" s="279">
        <v>0</v>
      </c>
      <c r="D16" s="278">
        <v>1700</v>
      </c>
      <c r="E16" s="279">
        <v>3000</v>
      </c>
      <c r="F16" s="278">
        <v>0</v>
      </c>
      <c r="G16" s="278">
        <f t="shared" si="0"/>
        <v>7300</v>
      </c>
      <c r="H16" s="278">
        <f t="shared" si="1"/>
        <v>7300</v>
      </c>
      <c r="I16" s="278">
        <v>7300</v>
      </c>
      <c r="J16" s="278">
        <v>7300</v>
      </c>
      <c r="K16" s="278">
        <f t="shared" si="2"/>
        <v>0</v>
      </c>
      <c r="L16" s="278">
        <f t="shared" si="2"/>
        <v>0</v>
      </c>
    </row>
    <row r="17" spans="1:12">
      <c r="A17" s="277" t="s">
        <v>303</v>
      </c>
      <c r="B17" s="278">
        <v>10500</v>
      </c>
      <c r="C17" s="279">
        <v>0</v>
      </c>
      <c r="D17" s="278">
        <v>0</v>
      </c>
      <c r="E17" s="279">
        <v>0</v>
      </c>
      <c r="F17" s="278">
        <v>0</v>
      </c>
      <c r="G17" s="278">
        <f t="shared" si="0"/>
        <v>10500</v>
      </c>
      <c r="H17" s="278">
        <f t="shared" si="1"/>
        <v>10500</v>
      </c>
      <c r="I17" s="278">
        <v>10500</v>
      </c>
      <c r="J17" s="278">
        <v>10500</v>
      </c>
      <c r="K17" s="278">
        <f t="shared" si="2"/>
        <v>0</v>
      </c>
      <c r="L17" s="278">
        <f t="shared" si="2"/>
        <v>0</v>
      </c>
    </row>
    <row r="18" spans="1:12">
      <c r="A18" s="280" t="s">
        <v>304</v>
      </c>
      <c r="B18" s="281">
        <f t="shared" ref="B18:L18" si="3">SUM(B6:B17)</f>
        <v>55900</v>
      </c>
      <c r="C18" s="281">
        <f t="shared" si="3"/>
        <v>71100</v>
      </c>
      <c r="D18" s="281">
        <f t="shared" si="3"/>
        <v>4400</v>
      </c>
      <c r="E18" s="281">
        <f t="shared" si="3"/>
        <v>60700</v>
      </c>
      <c r="F18" s="281">
        <f t="shared" si="3"/>
        <v>33900</v>
      </c>
      <c r="G18" s="281">
        <f t="shared" si="3"/>
        <v>226000</v>
      </c>
      <c r="H18" s="281">
        <f t="shared" si="3"/>
        <v>226000</v>
      </c>
      <c r="I18" s="281">
        <f t="shared" si="3"/>
        <v>226000</v>
      </c>
      <c r="J18" s="281">
        <f t="shared" si="3"/>
        <v>226000</v>
      </c>
      <c r="K18" s="281">
        <f t="shared" si="3"/>
        <v>0</v>
      </c>
      <c r="L18" s="281">
        <f t="shared" si="3"/>
        <v>0</v>
      </c>
    </row>
  </sheetData>
  <mergeCells count="1">
    <mergeCell ref="B4:H4"/>
  </mergeCells>
  <printOptions horizontalCentered="1"/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Governor</vt:lpstr>
      <vt:lpstr>M&amp;O</vt:lpstr>
      <vt:lpstr>Leases</vt:lpstr>
      <vt:lpstr>Assessments</vt:lpstr>
      <vt:lpstr>Governor!Print_Area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dgraham</cp:lastModifiedBy>
  <cp:lastPrinted>2010-12-15T03:55:09Z</cp:lastPrinted>
  <dcterms:created xsi:type="dcterms:W3CDTF">2010-12-15T03:44:10Z</dcterms:created>
  <dcterms:modified xsi:type="dcterms:W3CDTF">2010-12-15T21:54:06Z</dcterms:modified>
</cp:coreProperties>
</file>